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nms10750\Nishinomiya City Dropbox\10401030法人指導課_1\介護保険・障害福祉サービス指導監査（平成24年度～  ）\01.指導・監査各種通知書\通知添付書類\自己点検シート\R8.8（報酬改定）\"/>
    </mc:Choice>
  </mc:AlternateContent>
  <xr:revisionPtr revIDLastSave="0" documentId="13_ncr:1_{3D49B688-31F9-4A13-B381-BFFF85E6A1DE}" xr6:coauthVersionLast="47" xr6:coauthVersionMax="47" xr10:uidLastSave="{00000000-0000-0000-0000-000000000000}"/>
  <bookViews>
    <workbookView xWindow="28680" yWindow="-120" windowWidth="29040" windowHeight="15720" activeTab="3" xr2:uid="{00000000-000D-0000-FFFF-FFFF00000000}"/>
  </bookViews>
  <sheets>
    <sheet name="記入方法" sheetId="5" r:id="rId1"/>
    <sheet name="【記入例】居宅介護支援" sheetId="9" r:id="rId2"/>
    <sheet name="【記入例】シフト記号表（勤務時間帯)" sheetId="10" r:id="rId3"/>
    <sheet name="【提出用】居宅介護支援" sheetId="1" r:id="rId4"/>
    <sheet name="【提出用】シフト記号表（勤務時間帯）" sheetId="8" r:id="rId5"/>
    <sheet name="プルダウン・リスト" sheetId="2" r:id="rId6"/>
  </sheets>
  <definedNames>
    <definedName name="_xlnm.Print_Area" localSheetId="2">'【記入例】シフト記号表（勤務時間帯)'!$A$1:$U$38</definedName>
    <definedName name="_xlnm.Print_Area" localSheetId="1">【記入例】居宅介護支援!$A$1:$BK$69</definedName>
    <definedName name="_xlnm.Print_Area" localSheetId="4">'【提出用】シフト記号表（勤務時間帯）'!$A$1:$U$38</definedName>
    <definedName name="_xlnm.Print_Area" localSheetId="3">【提出用】居宅介護支援!$A$1:$BK$69</definedName>
    <definedName name="_xlnm.Print_Area" localSheetId="0">記入方法!$B$1:$S$67</definedName>
    <definedName name="介護支援専門員">プルダウン・リスト!$D$14:$D$26</definedName>
    <definedName name="介護予防支援担当職員">プルダウン・リスト!$E$14:$E$26</definedName>
    <definedName name="管理者">プルダウン・リスト!$C$14:$C$26</definedName>
    <definedName name="職種">プルダウン・リスト!$C$13:$J$13</definedName>
    <definedName name="相談支援専門員">プルダウン・リスト!$F$14:$F$15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J67" i="9" l="1"/>
  <c r="AJ67" i="1"/>
  <c r="K35" i="10" l="1"/>
  <c r="K34" i="10"/>
  <c r="K33" i="10"/>
  <c r="K32" i="10"/>
  <c r="K20" i="10"/>
  <c r="K19" i="10"/>
  <c r="K18" i="10"/>
  <c r="K17" i="10"/>
  <c r="K16" i="10"/>
  <c r="K15" i="10"/>
  <c r="K14" i="10"/>
  <c r="K13" i="10"/>
  <c r="K12" i="10"/>
  <c r="K11" i="10"/>
  <c r="K10" i="10"/>
  <c r="K9" i="10"/>
  <c r="K8" i="10"/>
  <c r="K7" i="10"/>
  <c r="I67" i="9"/>
  <c r="Q62" i="9"/>
  <c r="U67" i="9" s="1"/>
  <c r="M62" i="9"/>
  <c r="K62" i="9"/>
  <c r="H61" i="9"/>
  <c r="F61" i="9"/>
  <c r="H59" i="9"/>
  <c r="F59" i="9"/>
  <c r="BA51" i="9"/>
  <c r="AZ51" i="9"/>
  <c r="AY51" i="9"/>
  <c r="AX51" i="9"/>
  <c r="AW51" i="9"/>
  <c r="AV51" i="9"/>
  <c r="AU51" i="9"/>
  <c r="AT51" i="9"/>
  <c r="AS51" i="9"/>
  <c r="AR51" i="9"/>
  <c r="AQ51" i="9"/>
  <c r="AP51" i="9"/>
  <c r="AO51" i="9"/>
  <c r="AN51" i="9"/>
  <c r="AM51" i="9"/>
  <c r="AL51" i="9"/>
  <c r="AK51" i="9"/>
  <c r="AJ51" i="9"/>
  <c r="AI51" i="9"/>
  <c r="AH51" i="9"/>
  <c r="AG51" i="9"/>
  <c r="AF51" i="9"/>
  <c r="AE51" i="9"/>
  <c r="AD51" i="9"/>
  <c r="AC51" i="9"/>
  <c r="AB51" i="9"/>
  <c r="AA51" i="9"/>
  <c r="Z51" i="9"/>
  <c r="Y51" i="9"/>
  <c r="X51" i="9"/>
  <c r="W51" i="9"/>
  <c r="BA49" i="9"/>
  <c r="AZ49" i="9"/>
  <c r="AY49" i="9"/>
  <c r="AX49" i="9"/>
  <c r="AW49" i="9"/>
  <c r="AV49" i="9"/>
  <c r="AU49" i="9"/>
  <c r="AT49" i="9"/>
  <c r="AS49" i="9"/>
  <c r="AR49" i="9"/>
  <c r="AQ49" i="9"/>
  <c r="AP49" i="9"/>
  <c r="AO49" i="9"/>
  <c r="AN49" i="9"/>
  <c r="AM49" i="9"/>
  <c r="AL49" i="9"/>
  <c r="AK49" i="9"/>
  <c r="AJ49" i="9"/>
  <c r="AI49" i="9"/>
  <c r="AH49" i="9"/>
  <c r="AG49" i="9"/>
  <c r="AF49" i="9"/>
  <c r="AE49" i="9"/>
  <c r="AD49" i="9"/>
  <c r="AC49" i="9"/>
  <c r="AB49" i="9"/>
  <c r="AA49" i="9"/>
  <c r="Z49" i="9"/>
  <c r="Y49" i="9"/>
  <c r="X49" i="9"/>
  <c r="W49" i="9"/>
  <c r="BA47" i="9"/>
  <c r="AZ47" i="9"/>
  <c r="AY47" i="9"/>
  <c r="AX47" i="9"/>
  <c r="AW47" i="9"/>
  <c r="AV47" i="9"/>
  <c r="AU47" i="9"/>
  <c r="AT47" i="9"/>
  <c r="AS47" i="9"/>
  <c r="AR47" i="9"/>
  <c r="AQ47" i="9"/>
  <c r="AP47" i="9"/>
  <c r="AO47" i="9"/>
  <c r="AN47" i="9"/>
  <c r="AM47" i="9"/>
  <c r="AL47" i="9"/>
  <c r="AK47" i="9"/>
  <c r="AJ47" i="9"/>
  <c r="AI47" i="9"/>
  <c r="AH47" i="9"/>
  <c r="AG47" i="9"/>
  <c r="AF47" i="9"/>
  <c r="AE47" i="9"/>
  <c r="AD47" i="9"/>
  <c r="AC47" i="9"/>
  <c r="AB47" i="9"/>
  <c r="AA47" i="9"/>
  <c r="Z47" i="9"/>
  <c r="Y47" i="9"/>
  <c r="X47" i="9"/>
  <c r="W47" i="9"/>
  <c r="BA45" i="9"/>
  <c r="AZ45" i="9"/>
  <c r="AY45" i="9"/>
  <c r="AX45" i="9"/>
  <c r="AW45" i="9"/>
  <c r="AV45" i="9"/>
  <c r="AU45" i="9"/>
  <c r="AT45" i="9"/>
  <c r="AS45" i="9"/>
  <c r="AR45" i="9"/>
  <c r="AQ45" i="9"/>
  <c r="AP45" i="9"/>
  <c r="AO45" i="9"/>
  <c r="AN45" i="9"/>
  <c r="AM45" i="9"/>
  <c r="AL45" i="9"/>
  <c r="AK45" i="9"/>
  <c r="AJ45" i="9"/>
  <c r="AI45" i="9"/>
  <c r="AH45" i="9"/>
  <c r="AG45" i="9"/>
  <c r="AF45" i="9"/>
  <c r="AE45" i="9"/>
  <c r="AD45" i="9"/>
  <c r="AC45" i="9"/>
  <c r="AB45" i="9"/>
  <c r="AA45" i="9"/>
  <c r="Z45" i="9"/>
  <c r="Y45" i="9"/>
  <c r="X45" i="9"/>
  <c r="W45" i="9"/>
  <c r="BA43" i="9"/>
  <c r="AZ43" i="9"/>
  <c r="AY43" i="9"/>
  <c r="AX43" i="9"/>
  <c r="AW43" i="9"/>
  <c r="AV43" i="9"/>
  <c r="AU43" i="9"/>
  <c r="AT43" i="9"/>
  <c r="AS43" i="9"/>
  <c r="AR43" i="9"/>
  <c r="AQ43" i="9"/>
  <c r="AP43" i="9"/>
  <c r="AO43" i="9"/>
  <c r="AN43" i="9"/>
  <c r="AM43" i="9"/>
  <c r="AL43" i="9"/>
  <c r="AK43" i="9"/>
  <c r="AJ43" i="9"/>
  <c r="AI43" i="9"/>
  <c r="AH43" i="9"/>
  <c r="AG43" i="9"/>
  <c r="AF43" i="9"/>
  <c r="AE43" i="9"/>
  <c r="AD43" i="9"/>
  <c r="AC43" i="9"/>
  <c r="AB43" i="9"/>
  <c r="AA43" i="9"/>
  <c r="Z43" i="9"/>
  <c r="Y43" i="9"/>
  <c r="X43" i="9"/>
  <c r="W43" i="9"/>
  <c r="BA41" i="9"/>
  <c r="AZ41" i="9"/>
  <c r="AY41" i="9"/>
  <c r="AX41" i="9"/>
  <c r="AW41" i="9"/>
  <c r="AV41" i="9"/>
  <c r="AU41" i="9"/>
  <c r="AT41" i="9"/>
  <c r="AS41" i="9"/>
  <c r="AR41" i="9"/>
  <c r="AQ41" i="9"/>
  <c r="AP41" i="9"/>
  <c r="AO41" i="9"/>
  <c r="AN41" i="9"/>
  <c r="AM41" i="9"/>
  <c r="AL41" i="9"/>
  <c r="AK41" i="9"/>
  <c r="AJ41" i="9"/>
  <c r="AI41" i="9"/>
  <c r="AH41" i="9"/>
  <c r="AG41" i="9"/>
  <c r="AF41" i="9"/>
  <c r="AE41" i="9"/>
  <c r="AD41" i="9"/>
  <c r="AC41" i="9"/>
  <c r="AB41" i="9"/>
  <c r="AA41" i="9"/>
  <c r="Z41" i="9"/>
  <c r="Y41" i="9"/>
  <c r="X41" i="9"/>
  <c r="W41" i="9"/>
  <c r="BA39" i="9"/>
  <c r="AZ39" i="9"/>
  <c r="AY39" i="9"/>
  <c r="AX39" i="9"/>
  <c r="AW39" i="9"/>
  <c r="AV39" i="9"/>
  <c r="AU39" i="9"/>
  <c r="AT39" i="9"/>
  <c r="AS39" i="9"/>
  <c r="AR39" i="9"/>
  <c r="AQ39" i="9"/>
  <c r="AP39" i="9"/>
  <c r="AO39" i="9"/>
  <c r="AN39" i="9"/>
  <c r="AM39" i="9"/>
  <c r="AL39" i="9"/>
  <c r="AK39" i="9"/>
  <c r="AJ39" i="9"/>
  <c r="AI39" i="9"/>
  <c r="AH39" i="9"/>
  <c r="AG39" i="9"/>
  <c r="AF39" i="9"/>
  <c r="AE39" i="9"/>
  <c r="AD39" i="9"/>
  <c r="AC39" i="9"/>
  <c r="AB39" i="9"/>
  <c r="AA39" i="9"/>
  <c r="Z39" i="9"/>
  <c r="Y39" i="9"/>
  <c r="X39" i="9"/>
  <c r="BB38" i="9" s="1"/>
  <c r="W39" i="9"/>
  <c r="BA37" i="9"/>
  <c r="AZ37" i="9"/>
  <c r="AY37" i="9"/>
  <c r="AX37" i="9"/>
  <c r="AW37" i="9"/>
  <c r="AV37" i="9"/>
  <c r="AU37" i="9"/>
  <c r="AT37" i="9"/>
  <c r="AS37" i="9"/>
  <c r="AR37" i="9"/>
  <c r="AQ37" i="9"/>
  <c r="AP37" i="9"/>
  <c r="AO37" i="9"/>
  <c r="AN37" i="9"/>
  <c r="AM37" i="9"/>
  <c r="AL37" i="9"/>
  <c r="AK37" i="9"/>
  <c r="AJ37" i="9"/>
  <c r="AI37" i="9"/>
  <c r="AH37" i="9"/>
  <c r="AG37" i="9"/>
  <c r="AF37" i="9"/>
  <c r="AE37" i="9"/>
  <c r="AD37" i="9"/>
  <c r="AC37" i="9"/>
  <c r="AB37" i="9"/>
  <c r="AA37" i="9"/>
  <c r="Z37" i="9"/>
  <c r="Y37" i="9"/>
  <c r="X37" i="9"/>
  <c r="W37" i="9"/>
  <c r="BA35" i="9"/>
  <c r="AZ35" i="9"/>
  <c r="AY35" i="9"/>
  <c r="AX35" i="9"/>
  <c r="AW35" i="9"/>
  <c r="AV35" i="9"/>
  <c r="AU35" i="9"/>
  <c r="AT35" i="9"/>
  <c r="AS35" i="9"/>
  <c r="AR35" i="9"/>
  <c r="AQ35" i="9"/>
  <c r="AP35" i="9"/>
  <c r="AO35" i="9"/>
  <c r="AN35" i="9"/>
  <c r="AM35" i="9"/>
  <c r="AL35" i="9"/>
  <c r="AK35" i="9"/>
  <c r="AJ35" i="9"/>
  <c r="AI35" i="9"/>
  <c r="AH35" i="9"/>
  <c r="AG35" i="9"/>
  <c r="AF35" i="9"/>
  <c r="AE35" i="9"/>
  <c r="AD35" i="9"/>
  <c r="AC35" i="9"/>
  <c r="AB35" i="9"/>
  <c r="AA35" i="9"/>
  <c r="Z35" i="9"/>
  <c r="Y35" i="9"/>
  <c r="X35" i="9"/>
  <c r="W35" i="9"/>
  <c r="BA33" i="9"/>
  <c r="AZ33" i="9"/>
  <c r="AY33" i="9"/>
  <c r="AX33" i="9"/>
  <c r="AW33" i="9"/>
  <c r="AV33" i="9"/>
  <c r="AU33" i="9"/>
  <c r="AT33" i="9"/>
  <c r="AS33" i="9"/>
  <c r="AR33" i="9"/>
  <c r="AQ33" i="9"/>
  <c r="AP33" i="9"/>
  <c r="AO33" i="9"/>
  <c r="AN33" i="9"/>
  <c r="AM33" i="9"/>
  <c r="AL33" i="9"/>
  <c r="AK33" i="9"/>
  <c r="AJ33" i="9"/>
  <c r="AI33" i="9"/>
  <c r="AH33" i="9"/>
  <c r="AG33" i="9"/>
  <c r="AF33" i="9"/>
  <c r="AE33" i="9"/>
  <c r="AD33" i="9"/>
  <c r="AC33" i="9"/>
  <c r="AB33" i="9"/>
  <c r="AA33" i="9"/>
  <c r="Z33" i="9"/>
  <c r="Y33" i="9"/>
  <c r="X33" i="9"/>
  <c r="W33" i="9"/>
  <c r="BA31" i="9"/>
  <c r="AZ31" i="9"/>
  <c r="AY31" i="9"/>
  <c r="AX31" i="9"/>
  <c r="AW31" i="9"/>
  <c r="AV31" i="9"/>
  <c r="AU31" i="9"/>
  <c r="AT31" i="9"/>
  <c r="AS31" i="9"/>
  <c r="AR31" i="9"/>
  <c r="AQ31" i="9"/>
  <c r="AP31" i="9"/>
  <c r="AO31" i="9"/>
  <c r="AN31" i="9"/>
  <c r="AM31" i="9"/>
  <c r="AL31" i="9"/>
  <c r="AK31" i="9"/>
  <c r="AJ31" i="9"/>
  <c r="AI31" i="9"/>
  <c r="AH31" i="9"/>
  <c r="AG31" i="9"/>
  <c r="AF31" i="9"/>
  <c r="AE31" i="9"/>
  <c r="AD31" i="9"/>
  <c r="AC31" i="9"/>
  <c r="AB31" i="9"/>
  <c r="AA31" i="9"/>
  <c r="Z31" i="9"/>
  <c r="Y31" i="9"/>
  <c r="X31" i="9"/>
  <c r="W31" i="9"/>
  <c r="BA29" i="9"/>
  <c r="AZ29" i="9"/>
  <c r="AY29" i="9"/>
  <c r="AX29" i="9"/>
  <c r="AW29" i="9"/>
  <c r="AV29" i="9"/>
  <c r="AU29" i="9"/>
  <c r="AT29" i="9"/>
  <c r="AS29" i="9"/>
  <c r="AR29" i="9"/>
  <c r="AQ29" i="9"/>
  <c r="AP29" i="9"/>
  <c r="AO29" i="9"/>
  <c r="AN29" i="9"/>
  <c r="AM29" i="9"/>
  <c r="AL29" i="9"/>
  <c r="AK29" i="9"/>
  <c r="AJ29" i="9"/>
  <c r="AI29" i="9"/>
  <c r="AH29" i="9"/>
  <c r="AG29" i="9"/>
  <c r="AF29" i="9"/>
  <c r="AE29" i="9"/>
  <c r="AD29" i="9"/>
  <c r="AC29" i="9"/>
  <c r="AB29" i="9"/>
  <c r="AA29" i="9"/>
  <c r="Z29" i="9"/>
  <c r="Y29" i="9"/>
  <c r="X29" i="9"/>
  <c r="W29" i="9"/>
  <c r="BA27" i="9"/>
  <c r="AZ27" i="9"/>
  <c r="AY27" i="9"/>
  <c r="AX27" i="9"/>
  <c r="AW27" i="9"/>
  <c r="AV27" i="9"/>
  <c r="AU27" i="9"/>
  <c r="AT27" i="9"/>
  <c r="AS27" i="9"/>
  <c r="AR27" i="9"/>
  <c r="AQ27" i="9"/>
  <c r="AP27" i="9"/>
  <c r="AO27" i="9"/>
  <c r="AN27" i="9"/>
  <c r="AM27" i="9"/>
  <c r="AL27" i="9"/>
  <c r="AK27" i="9"/>
  <c r="AJ27" i="9"/>
  <c r="AI27" i="9"/>
  <c r="AH27" i="9"/>
  <c r="AG27" i="9"/>
  <c r="AF27" i="9"/>
  <c r="AE27" i="9"/>
  <c r="AD27" i="9"/>
  <c r="AC27" i="9"/>
  <c r="AB27" i="9"/>
  <c r="AA27" i="9"/>
  <c r="Z27" i="9"/>
  <c r="Y27" i="9"/>
  <c r="X27" i="9"/>
  <c r="W27" i="9"/>
  <c r="BA25" i="9"/>
  <c r="AZ25" i="9"/>
  <c r="AY25" i="9"/>
  <c r="AX25" i="9"/>
  <c r="AW25" i="9"/>
  <c r="AV25" i="9"/>
  <c r="AU25" i="9"/>
  <c r="AT25" i="9"/>
  <c r="AS25" i="9"/>
  <c r="AR25" i="9"/>
  <c r="AQ25" i="9"/>
  <c r="AP25" i="9"/>
  <c r="AO25" i="9"/>
  <c r="AN25" i="9"/>
  <c r="AM25" i="9"/>
  <c r="AL25" i="9"/>
  <c r="AK25" i="9"/>
  <c r="AJ25" i="9"/>
  <c r="AI25" i="9"/>
  <c r="AH25" i="9"/>
  <c r="AG25" i="9"/>
  <c r="AF25" i="9"/>
  <c r="AE25" i="9"/>
  <c r="AD25" i="9"/>
  <c r="AC25" i="9"/>
  <c r="AB25" i="9"/>
  <c r="AA25" i="9"/>
  <c r="Z25" i="9"/>
  <c r="Y25" i="9"/>
  <c r="X25" i="9"/>
  <c r="W25" i="9"/>
  <c r="BA23" i="9"/>
  <c r="AZ23" i="9"/>
  <c r="AY23" i="9"/>
  <c r="AX23" i="9"/>
  <c r="AW23" i="9"/>
  <c r="AV23" i="9"/>
  <c r="AU23" i="9"/>
  <c r="AT23" i="9"/>
  <c r="AS23" i="9"/>
  <c r="AR23" i="9"/>
  <c r="AQ23" i="9"/>
  <c r="AP23" i="9"/>
  <c r="AO23" i="9"/>
  <c r="AN23" i="9"/>
  <c r="AM23" i="9"/>
  <c r="AL23" i="9"/>
  <c r="AK23" i="9"/>
  <c r="AJ23" i="9"/>
  <c r="AI23" i="9"/>
  <c r="AH23" i="9"/>
  <c r="AG23" i="9"/>
  <c r="AF23" i="9"/>
  <c r="AE23" i="9"/>
  <c r="AD23" i="9"/>
  <c r="AC23" i="9"/>
  <c r="AB23" i="9"/>
  <c r="AA23" i="9"/>
  <c r="Z23" i="9"/>
  <c r="Y23" i="9"/>
  <c r="X23" i="9"/>
  <c r="W23" i="9"/>
  <c r="BA21" i="9"/>
  <c r="AZ21" i="9"/>
  <c r="AY21" i="9"/>
  <c r="AX21" i="9"/>
  <c r="AW21" i="9"/>
  <c r="AV21" i="9"/>
  <c r="AU21" i="9"/>
  <c r="AT21" i="9"/>
  <c r="AS21" i="9"/>
  <c r="AR21" i="9"/>
  <c r="AQ21" i="9"/>
  <c r="AP21" i="9"/>
  <c r="AO21" i="9"/>
  <c r="AN21" i="9"/>
  <c r="AM21" i="9"/>
  <c r="AL21" i="9"/>
  <c r="AK21" i="9"/>
  <c r="AJ21" i="9"/>
  <c r="AI21" i="9"/>
  <c r="AH21" i="9"/>
  <c r="AG21" i="9"/>
  <c r="AF21" i="9"/>
  <c r="AE21" i="9"/>
  <c r="AD21" i="9"/>
  <c r="AC21" i="9"/>
  <c r="AB21" i="9"/>
  <c r="AA21" i="9"/>
  <c r="Z21" i="9"/>
  <c r="Y21" i="9"/>
  <c r="X21" i="9"/>
  <c r="W21" i="9"/>
  <c r="BA19" i="9"/>
  <c r="AZ19" i="9"/>
  <c r="AY19" i="9"/>
  <c r="AX19" i="9"/>
  <c r="AW19" i="9"/>
  <c r="AV19" i="9"/>
  <c r="AU19" i="9"/>
  <c r="AT19" i="9"/>
  <c r="AS19" i="9"/>
  <c r="AR19" i="9"/>
  <c r="AQ19" i="9"/>
  <c r="AP19" i="9"/>
  <c r="AO19" i="9"/>
  <c r="AN19" i="9"/>
  <c r="AM19" i="9"/>
  <c r="AL19" i="9"/>
  <c r="AK19" i="9"/>
  <c r="AJ19" i="9"/>
  <c r="AI19" i="9"/>
  <c r="AH19" i="9"/>
  <c r="AG19" i="9"/>
  <c r="AF19" i="9"/>
  <c r="AE19" i="9"/>
  <c r="AD19" i="9"/>
  <c r="AC19" i="9"/>
  <c r="AB19" i="9"/>
  <c r="AA19" i="9"/>
  <c r="Z19" i="9"/>
  <c r="Y19" i="9"/>
  <c r="X19" i="9"/>
  <c r="W19" i="9"/>
  <c r="B18" i="9"/>
  <c r="B20" i="9" s="1"/>
  <c r="B22" i="9" s="1"/>
  <c r="B24" i="9" s="1"/>
  <c r="B26" i="9" s="1"/>
  <c r="B28" i="9" s="1"/>
  <c r="B30" i="9" s="1"/>
  <c r="B32" i="9" s="1"/>
  <c r="B34" i="9" s="1"/>
  <c r="B36" i="9" s="1"/>
  <c r="B38" i="9" s="1"/>
  <c r="B40" i="9" s="1"/>
  <c r="B42" i="9" s="1"/>
  <c r="B44" i="9" s="1"/>
  <c r="B46" i="9" s="1"/>
  <c r="B48" i="9" s="1"/>
  <c r="B50" i="9" s="1"/>
  <c r="BA17" i="9"/>
  <c r="AZ17" i="9"/>
  <c r="AY17" i="9"/>
  <c r="AX17" i="9"/>
  <c r="AW17" i="9"/>
  <c r="AV17" i="9"/>
  <c r="AU17" i="9"/>
  <c r="AT17" i="9"/>
  <c r="AS17" i="9"/>
  <c r="AR17" i="9"/>
  <c r="AQ17" i="9"/>
  <c r="AP17" i="9"/>
  <c r="AO17" i="9"/>
  <c r="AN17" i="9"/>
  <c r="AM17" i="9"/>
  <c r="AL17" i="9"/>
  <c r="AK17" i="9"/>
  <c r="AJ17" i="9"/>
  <c r="AI17" i="9"/>
  <c r="AH17" i="9"/>
  <c r="AG17" i="9"/>
  <c r="AF17" i="9"/>
  <c r="AE17" i="9"/>
  <c r="AD17" i="9"/>
  <c r="AC17" i="9"/>
  <c r="AB17" i="9"/>
  <c r="AA17" i="9"/>
  <c r="Z17" i="9"/>
  <c r="Y17" i="9"/>
  <c r="X17" i="9"/>
  <c r="W17" i="9"/>
  <c r="BB11" i="9"/>
  <c r="S7" i="9"/>
  <c r="S6" i="9"/>
  <c r="AE2" i="9"/>
  <c r="AW14" i="9" s="1"/>
  <c r="AW15" i="9" s="1"/>
  <c r="AB14" i="9" l="1"/>
  <c r="AB15" i="9" s="1"/>
  <c r="AU13" i="9"/>
  <c r="AY13" i="9"/>
  <c r="AY14" i="9" s="1"/>
  <c r="AY15" i="9" s="1"/>
  <c r="BA13" i="9"/>
  <c r="BA14" i="9" s="1"/>
  <c r="BA15" i="9" s="1"/>
  <c r="W13" i="9"/>
  <c r="AM13" i="9"/>
  <c r="X14" i="9"/>
  <c r="X15" i="9" s="1"/>
  <c r="AN14" i="9"/>
  <c r="AN15" i="9" s="1"/>
  <c r="BB24" i="9"/>
  <c r="BB46" i="9"/>
  <c r="AA13" i="9"/>
  <c r="AE13" i="9"/>
  <c r="AV14" i="9"/>
  <c r="AV15" i="9" s="1"/>
  <c r="AI13" i="9"/>
  <c r="AK13" i="9"/>
  <c r="Y13" i="9"/>
  <c r="AO13" i="9"/>
  <c r="Z14" i="9"/>
  <c r="Z15" i="9" s="1"/>
  <c r="AP14" i="9"/>
  <c r="AP15" i="9" s="1"/>
  <c r="BB16" i="9"/>
  <c r="BB18" i="9"/>
  <c r="F58" i="9" s="1"/>
  <c r="BB20" i="9"/>
  <c r="BB44" i="9"/>
  <c r="BB42" i="9"/>
  <c r="AC13" i="9"/>
  <c r="AS13" i="9"/>
  <c r="AD14" i="9"/>
  <c r="AD15" i="9" s="1"/>
  <c r="AT14" i="9"/>
  <c r="AT15" i="9" s="1"/>
  <c r="BB40" i="9"/>
  <c r="AQ13" i="9"/>
  <c r="AF14" i="9"/>
  <c r="AF15" i="9" s="1"/>
  <c r="AG13" i="9"/>
  <c r="AW13" i="9"/>
  <c r="AH14" i="9"/>
  <c r="AH15" i="9" s="1"/>
  <c r="AX14" i="9"/>
  <c r="AX15" i="9" s="1"/>
  <c r="BB34" i="9"/>
  <c r="BD34" i="9" s="1"/>
  <c r="BB36" i="9"/>
  <c r="BB30" i="9"/>
  <c r="BB32" i="9"/>
  <c r="BB50" i="9"/>
  <c r="AR14" i="9"/>
  <c r="AR15" i="9" s="1"/>
  <c r="BE7" i="9"/>
  <c r="BD38" i="9" s="1"/>
  <c r="AJ14" i="9"/>
  <c r="AJ15" i="9" s="1"/>
  <c r="AL14" i="9"/>
  <c r="AL15" i="9" s="1"/>
  <c r="BB26" i="9"/>
  <c r="BB28" i="9"/>
  <c r="BB48" i="9"/>
  <c r="D67" i="9"/>
  <c r="N67" i="9" s="1"/>
  <c r="Z67" i="9" s="1"/>
  <c r="AE67" i="9" s="1"/>
  <c r="BB22" i="9"/>
  <c r="F60" i="9" s="1"/>
  <c r="F62" i="9" s="1"/>
  <c r="BD26" i="9"/>
  <c r="X13" i="9"/>
  <c r="Z13" i="9"/>
  <c r="AB13" i="9"/>
  <c r="AD13" i="9"/>
  <c r="AF13" i="9"/>
  <c r="AH13" i="9"/>
  <c r="AJ13" i="9"/>
  <c r="AL13" i="9"/>
  <c r="AN13" i="9"/>
  <c r="AP13" i="9"/>
  <c r="AR13" i="9"/>
  <c r="AT13" i="9"/>
  <c r="AV13" i="9"/>
  <c r="AX13" i="9"/>
  <c r="AZ13" i="9"/>
  <c r="AZ14" i="9" s="1"/>
  <c r="AZ15" i="9" s="1"/>
  <c r="W14" i="9"/>
  <c r="W15" i="9" s="1"/>
  <c r="Y14" i="9"/>
  <c r="Y15" i="9" s="1"/>
  <c r="AA14" i="9"/>
  <c r="AA15" i="9" s="1"/>
  <c r="AC14" i="9"/>
  <c r="AC15" i="9" s="1"/>
  <c r="AE14" i="9"/>
  <c r="AE15" i="9" s="1"/>
  <c r="AG14" i="9"/>
  <c r="AG15" i="9" s="1"/>
  <c r="AI14" i="9"/>
  <c r="AI15" i="9" s="1"/>
  <c r="AK14" i="9"/>
  <c r="AK15" i="9" s="1"/>
  <c r="AM14" i="9"/>
  <c r="AM15" i="9" s="1"/>
  <c r="AO14" i="9"/>
  <c r="AO15" i="9" s="1"/>
  <c r="AQ14" i="9"/>
  <c r="AQ15" i="9" s="1"/>
  <c r="AS14" i="9"/>
  <c r="AS15" i="9" s="1"/>
  <c r="AU14" i="9"/>
  <c r="AU15" i="9" s="1"/>
  <c r="Q62" i="1"/>
  <c r="M62" i="1"/>
  <c r="K62" i="1"/>
  <c r="BD18" i="9" l="1"/>
  <c r="H58" i="9" s="1"/>
  <c r="H62" i="9" s="1"/>
  <c r="BD50" i="9"/>
  <c r="BD42" i="9"/>
  <c r="BD48" i="9"/>
  <c r="BD32" i="9"/>
  <c r="BD28" i="9"/>
  <c r="BD44" i="9"/>
  <c r="BD30" i="9"/>
  <c r="BD36" i="9"/>
  <c r="BD40" i="9"/>
  <c r="BD20" i="9"/>
  <c r="BD22" i="9"/>
  <c r="H60" i="9" s="1"/>
  <c r="BD16" i="9"/>
  <c r="BD46" i="9"/>
  <c r="BD24" i="9"/>
  <c r="BB52" i="9"/>
  <c r="H61" i="1"/>
  <c r="F61" i="1"/>
  <c r="H60" i="1"/>
  <c r="F60" i="1"/>
  <c r="H59" i="1"/>
  <c r="F59" i="1"/>
  <c r="H58" i="1"/>
  <c r="F58" i="1"/>
  <c r="BD52" i="9" l="1"/>
  <c r="F62" i="1"/>
  <c r="I67" i="1"/>
  <c r="U67" i="1"/>
  <c r="H62" i="1"/>
  <c r="BA51" i="1" l="1"/>
  <c r="AZ51" i="1"/>
  <c r="AY51" i="1"/>
  <c r="AX51" i="1"/>
  <c r="AW51" i="1"/>
  <c r="AV51" i="1"/>
  <c r="AU51" i="1"/>
  <c r="AT51" i="1"/>
  <c r="AS51" i="1"/>
  <c r="AR51" i="1"/>
  <c r="AQ51" i="1"/>
  <c r="AP51" i="1"/>
  <c r="AO51" i="1"/>
  <c r="AN51" i="1"/>
  <c r="AM51" i="1"/>
  <c r="AL51" i="1"/>
  <c r="AK51" i="1"/>
  <c r="AJ51" i="1"/>
  <c r="AI51" i="1"/>
  <c r="AH51" i="1"/>
  <c r="AG51" i="1"/>
  <c r="AF51" i="1"/>
  <c r="AE51" i="1"/>
  <c r="AD51" i="1"/>
  <c r="AC51" i="1"/>
  <c r="AB51" i="1"/>
  <c r="AA51" i="1"/>
  <c r="Z51" i="1"/>
  <c r="Y51" i="1"/>
  <c r="X51" i="1"/>
  <c r="W51" i="1"/>
  <c r="BB50" i="1" s="1"/>
  <c r="BA49" i="1"/>
  <c r="AZ49" i="1"/>
  <c r="AY49" i="1"/>
  <c r="AX49" i="1"/>
  <c r="AW49" i="1"/>
  <c r="AV49" i="1"/>
  <c r="AU49" i="1"/>
  <c r="AT49" i="1"/>
  <c r="AS49" i="1"/>
  <c r="AR49" i="1"/>
  <c r="AQ49" i="1"/>
  <c r="AP49" i="1"/>
  <c r="AO49" i="1"/>
  <c r="AN49" i="1"/>
  <c r="AM49" i="1"/>
  <c r="AL49" i="1"/>
  <c r="AK49" i="1"/>
  <c r="AJ49" i="1"/>
  <c r="AI49" i="1"/>
  <c r="AH49" i="1"/>
  <c r="AG49" i="1"/>
  <c r="AF49" i="1"/>
  <c r="AE49" i="1"/>
  <c r="AD49" i="1"/>
  <c r="AC49" i="1"/>
  <c r="AB49" i="1"/>
  <c r="AA49" i="1"/>
  <c r="Y49" i="1"/>
  <c r="X49" i="1"/>
  <c r="W49" i="1"/>
  <c r="BA47" i="1"/>
  <c r="AZ47" i="1"/>
  <c r="AY47" i="1"/>
  <c r="AX47" i="1"/>
  <c r="AW47" i="1"/>
  <c r="AV47" i="1"/>
  <c r="AU47" i="1"/>
  <c r="AT47" i="1"/>
  <c r="AS47" i="1"/>
  <c r="AR47" i="1"/>
  <c r="AQ47" i="1"/>
  <c r="AP47" i="1"/>
  <c r="AO47" i="1"/>
  <c r="AN47" i="1"/>
  <c r="AM47" i="1"/>
  <c r="AL47" i="1"/>
  <c r="AK47" i="1"/>
  <c r="AJ47" i="1"/>
  <c r="AI47" i="1"/>
  <c r="AH47" i="1"/>
  <c r="AG47" i="1"/>
  <c r="AF47" i="1"/>
  <c r="AE47" i="1"/>
  <c r="AD47" i="1"/>
  <c r="AC47" i="1"/>
  <c r="AB47" i="1"/>
  <c r="AA47" i="1"/>
  <c r="Z47" i="1"/>
  <c r="Y47" i="1"/>
  <c r="X47" i="1"/>
  <c r="W47" i="1"/>
  <c r="BA45" i="1"/>
  <c r="AZ45" i="1"/>
  <c r="AY45" i="1"/>
  <c r="AX45" i="1"/>
  <c r="AW45" i="1"/>
  <c r="AV45" i="1"/>
  <c r="AU45" i="1"/>
  <c r="AT45" i="1"/>
  <c r="AS45" i="1"/>
  <c r="AR45" i="1"/>
  <c r="AQ45" i="1"/>
  <c r="AP45" i="1"/>
  <c r="AO45" i="1"/>
  <c r="AN45" i="1"/>
  <c r="AM45" i="1"/>
  <c r="AL45" i="1"/>
  <c r="AK45" i="1"/>
  <c r="AJ45" i="1"/>
  <c r="AI45" i="1"/>
  <c r="AH45" i="1"/>
  <c r="AG45" i="1"/>
  <c r="AF45" i="1"/>
  <c r="AE45" i="1"/>
  <c r="AD45" i="1"/>
  <c r="AC45" i="1"/>
  <c r="AB45" i="1"/>
  <c r="AA45" i="1"/>
  <c r="Z45" i="1"/>
  <c r="Y45" i="1"/>
  <c r="X45" i="1"/>
  <c r="W45" i="1"/>
  <c r="BA43" i="1"/>
  <c r="AZ43" i="1"/>
  <c r="AY43" i="1"/>
  <c r="AX43" i="1"/>
  <c r="AW43" i="1"/>
  <c r="AV43" i="1"/>
  <c r="AU43" i="1"/>
  <c r="AT43" i="1"/>
  <c r="AS43" i="1"/>
  <c r="AR43" i="1"/>
  <c r="AQ43" i="1"/>
  <c r="AP43" i="1"/>
  <c r="AO43" i="1"/>
  <c r="AN43" i="1"/>
  <c r="AM43" i="1"/>
  <c r="AL43" i="1"/>
  <c r="AK43" i="1"/>
  <c r="AJ43" i="1"/>
  <c r="AI43" i="1"/>
  <c r="AH43" i="1"/>
  <c r="AG43" i="1"/>
  <c r="AF43" i="1"/>
  <c r="AE43" i="1"/>
  <c r="AD43" i="1"/>
  <c r="AC43" i="1"/>
  <c r="AB43" i="1"/>
  <c r="AA43" i="1"/>
  <c r="Z43" i="1"/>
  <c r="Y43" i="1"/>
  <c r="X43" i="1"/>
  <c r="W43" i="1"/>
  <c r="BA41" i="1"/>
  <c r="AZ41" i="1"/>
  <c r="AY41" i="1"/>
  <c r="AX41" i="1"/>
  <c r="AW41" i="1"/>
  <c r="AV41" i="1"/>
  <c r="AU41" i="1"/>
  <c r="AT41" i="1"/>
  <c r="AS41" i="1"/>
  <c r="AR41" i="1"/>
  <c r="AQ41" i="1"/>
  <c r="AP41" i="1"/>
  <c r="AO41" i="1"/>
  <c r="AN41" i="1"/>
  <c r="AM41" i="1"/>
  <c r="AL41" i="1"/>
  <c r="AK41" i="1"/>
  <c r="AJ41" i="1"/>
  <c r="AI41" i="1"/>
  <c r="AH41" i="1"/>
  <c r="AG41" i="1"/>
  <c r="AF41" i="1"/>
  <c r="AE41" i="1"/>
  <c r="AD41" i="1"/>
  <c r="AC41" i="1"/>
  <c r="AB41" i="1"/>
  <c r="AA41" i="1"/>
  <c r="Z41" i="1"/>
  <c r="Y41" i="1"/>
  <c r="X41" i="1"/>
  <c r="W41" i="1"/>
  <c r="BA39" i="1"/>
  <c r="AZ39" i="1"/>
  <c r="AY39" i="1"/>
  <c r="AX39" i="1"/>
  <c r="AW39" i="1"/>
  <c r="AV39" i="1"/>
  <c r="AU39" i="1"/>
  <c r="AT39" i="1"/>
  <c r="AS39" i="1"/>
  <c r="AR39" i="1"/>
  <c r="AQ39" i="1"/>
  <c r="AP39" i="1"/>
  <c r="AO39" i="1"/>
  <c r="AN39" i="1"/>
  <c r="AM39" i="1"/>
  <c r="AL39" i="1"/>
  <c r="AK39" i="1"/>
  <c r="AJ39" i="1"/>
  <c r="AI39" i="1"/>
  <c r="AH39" i="1"/>
  <c r="AG39" i="1"/>
  <c r="AF39" i="1"/>
  <c r="AE39" i="1"/>
  <c r="AD39" i="1"/>
  <c r="AC39" i="1"/>
  <c r="AB39" i="1"/>
  <c r="AA39" i="1"/>
  <c r="Z39" i="1"/>
  <c r="Y39" i="1"/>
  <c r="X39" i="1"/>
  <c r="W39" i="1"/>
  <c r="BA37" i="1"/>
  <c r="AZ37" i="1"/>
  <c r="AY37" i="1"/>
  <c r="AX37" i="1"/>
  <c r="AW37" i="1"/>
  <c r="AV37" i="1"/>
  <c r="AU37" i="1"/>
  <c r="AT37" i="1"/>
  <c r="AS37" i="1"/>
  <c r="AR37" i="1"/>
  <c r="AQ37" i="1"/>
  <c r="AP37" i="1"/>
  <c r="AO37" i="1"/>
  <c r="AN37" i="1"/>
  <c r="AM37" i="1"/>
  <c r="AL37" i="1"/>
  <c r="AK37" i="1"/>
  <c r="AJ37" i="1"/>
  <c r="AI37" i="1"/>
  <c r="AH37" i="1"/>
  <c r="AG37" i="1"/>
  <c r="AF37" i="1"/>
  <c r="AE37" i="1"/>
  <c r="AD37" i="1"/>
  <c r="AC37" i="1"/>
  <c r="AB37" i="1"/>
  <c r="AA37" i="1"/>
  <c r="Z37" i="1"/>
  <c r="Y37" i="1"/>
  <c r="X37" i="1"/>
  <c r="W37" i="1"/>
  <c r="BB36" i="1" s="1"/>
  <c r="BA35" i="1"/>
  <c r="AZ35" i="1"/>
  <c r="AY35" i="1"/>
  <c r="AX35" i="1"/>
  <c r="AW35"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BA33" i="1"/>
  <c r="AZ33" i="1"/>
  <c r="AY33" i="1"/>
  <c r="AX33" i="1"/>
  <c r="AW33" i="1"/>
  <c r="AV33" i="1"/>
  <c r="AU33" i="1"/>
  <c r="AT33" i="1"/>
  <c r="AS33" i="1"/>
  <c r="AR33" i="1"/>
  <c r="AQ33" i="1"/>
  <c r="AP33" i="1"/>
  <c r="AO33" i="1"/>
  <c r="AN33" i="1"/>
  <c r="AM33" i="1"/>
  <c r="AL33" i="1"/>
  <c r="AK33" i="1"/>
  <c r="AJ33" i="1"/>
  <c r="AI33" i="1"/>
  <c r="AH33" i="1"/>
  <c r="AG33" i="1"/>
  <c r="AF33" i="1"/>
  <c r="AE33" i="1"/>
  <c r="AD33" i="1"/>
  <c r="AC33" i="1"/>
  <c r="AB33" i="1"/>
  <c r="AA33" i="1"/>
  <c r="Z33" i="1"/>
  <c r="Y33" i="1"/>
  <c r="X33" i="1"/>
  <c r="W33" i="1"/>
  <c r="BA31" i="1"/>
  <c r="AZ31" i="1"/>
  <c r="AY31" i="1"/>
  <c r="AX31" i="1"/>
  <c r="AW31" i="1"/>
  <c r="AV31" i="1"/>
  <c r="AU31" i="1"/>
  <c r="AT31" i="1"/>
  <c r="AS31" i="1"/>
  <c r="AR31" i="1"/>
  <c r="AQ31" i="1"/>
  <c r="AP31" i="1"/>
  <c r="AO31" i="1"/>
  <c r="AN31" i="1"/>
  <c r="AM31" i="1"/>
  <c r="AL31" i="1"/>
  <c r="AK31" i="1"/>
  <c r="AJ31" i="1"/>
  <c r="AI31" i="1"/>
  <c r="AH31" i="1"/>
  <c r="AG31" i="1"/>
  <c r="AF31" i="1"/>
  <c r="AE31" i="1"/>
  <c r="AD31" i="1"/>
  <c r="AC31" i="1"/>
  <c r="AB31" i="1"/>
  <c r="AA31" i="1"/>
  <c r="Z31" i="1"/>
  <c r="Y31" i="1"/>
  <c r="X31" i="1"/>
  <c r="W31" i="1"/>
  <c r="BA29" i="1"/>
  <c r="AZ29" i="1"/>
  <c r="AY29" i="1"/>
  <c r="AX29"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BB28" i="1" s="1"/>
  <c r="BA27" i="1"/>
  <c r="AZ27" i="1"/>
  <c r="AY27" i="1"/>
  <c r="AX27" i="1"/>
  <c r="AW27" i="1"/>
  <c r="AV27" i="1"/>
  <c r="AU27" i="1"/>
  <c r="AT27" i="1"/>
  <c r="AS27" i="1"/>
  <c r="AR27" i="1"/>
  <c r="AQ27" i="1"/>
  <c r="AP27" i="1"/>
  <c r="AO27" i="1"/>
  <c r="AN27" i="1"/>
  <c r="AM27" i="1"/>
  <c r="AL27" i="1"/>
  <c r="AK27" i="1"/>
  <c r="AJ27" i="1"/>
  <c r="AI27" i="1"/>
  <c r="AH27" i="1"/>
  <c r="AG27" i="1"/>
  <c r="AF27" i="1"/>
  <c r="AE27" i="1"/>
  <c r="AD27" i="1"/>
  <c r="AC27" i="1"/>
  <c r="AB27" i="1"/>
  <c r="AA27" i="1"/>
  <c r="Z27" i="1"/>
  <c r="Y27" i="1"/>
  <c r="X27" i="1"/>
  <c r="W27" i="1"/>
  <c r="BA25" i="1"/>
  <c r="AZ25" i="1"/>
  <c r="AY25" i="1"/>
  <c r="AX25" i="1"/>
  <c r="AW25" i="1"/>
  <c r="AV25" i="1"/>
  <c r="AU25" i="1"/>
  <c r="AT25" i="1"/>
  <c r="AS25" i="1"/>
  <c r="AR25" i="1"/>
  <c r="AQ25" i="1"/>
  <c r="AP25" i="1"/>
  <c r="AO25" i="1"/>
  <c r="AN25" i="1"/>
  <c r="AM25" i="1"/>
  <c r="AL25" i="1"/>
  <c r="AK25" i="1"/>
  <c r="AJ25" i="1"/>
  <c r="AI25" i="1"/>
  <c r="AH25" i="1"/>
  <c r="AG25" i="1"/>
  <c r="AF25" i="1"/>
  <c r="AE25" i="1"/>
  <c r="AD25" i="1"/>
  <c r="AC25" i="1"/>
  <c r="AB25" i="1"/>
  <c r="AA25" i="1"/>
  <c r="Z25" i="1"/>
  <c r="Y25" i="1"/>
  <c r="X25" i="1"/>
  <c r="W25" i="1"/>
  <c r="BA23" i="1"/>
  <c r="AZ23" i="1"/>
  <c r="AY23" i="1"/>
  <c r="AX23" i="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W23" i="1"/>
  <c r="BA21" i="1"/>
  <c r="AZ21" i="1"/>
  <c r="AY21" i="1"/>
  <c r="AX21" i="1"/>
  <c r="AW21" i="1"/>
  <c r="AV21" i="1"/>
  <c r="AU21" i="1"/>
  <c r="AT21" i="1"/>
  <c r="AS21" i="1"/>
  <c r="AR21" i="1"/>
  <c r="AQ21" i="1"/>
  <c r="AP21" i="1"/>
  <c r="AO21" i="1"/>
  <c r="AN21" i="1"/>
  <c r="AM21" i="1"/>
  <c r="AL21" i="1"/>
  <c r="AK21" i="1"/>
  <c r="AJ21" i="1"/>
  <c r="AI21" i="1"/>
  <c r="AH21" i="1"/>
  <c r="AG21" i="1"/>
  <c r="AF21" i="1"/>
  <c r="AE21" i="1"/>
  <c r="AD21" i="1"/>
  <c r="AC21" i="1"/>
  <c r="AB21" i="1"/>
  <c r="AA21" i="1"/>
  <c r="Z21" i="1"/>
  <c r="Y21" i="1"/>
  <c r="X21" i="1"/>
  <c r="W21" i="1"/>
  <c r="BA19" i="1"/>
  <c r="AZ19" i="1"/>
  <c r="AY19" i="1"/>
  <c r="AX19" i="1"/>
  <c r="AW19" i="1"/>
  <c r="AV19" i="1"/>
  <c r="AU19" i="1"/>
  <c r="AT19" i="1"/>
  <c r="AS19" i="1"/>
  <c r="AR19" i="1"/>
  <c r="AQ19" i="1"/>
  <c r="AP19" i="1"/>
  <c r="AO19" i="1"/>
  <c r="AN19" i="1"/>
  <c r="AM19" i="1"/>
  <c r="AL19" i="1"/>
  <c r="AK19" i="1"/>
  <c r="AJ19" i="1"/>
  <c r="AI19" i="1"/>
  <c r="AH19" i="1"/>
  <c r="AG19" i="1"/>
  <c r="AF19" i="1"/>
  <c r="AE19" i="1"/>
  <c r="AD19" i="1"/>
  <c r="AC19" i="1"/>
  <c r="AB19" i="1"/>
  <c r="AA19" i="1"/>
  <c r="Z19" i="1"/>
  <c r="Y19" i="1"/>
  <c r="X19" i="1"/>
  <c r="W19" i="1"/>
  <c r="X17" i="1"/>
  <c r="Y17" i="1"/>
  <c r="Z17" i="1"/>
  <c r="AA17" i="1"/>
  <c r="AB17" i="1"/>
  <c r="AC17" i="1"/>
  <c r="AD17" i="1"/>
  <c r="AE17" i="1"/>
  <c r="AF17" i="1"/>
  <c r="AG17" i="1"/>
  <c r="AH17" i="1"/>
  <c r="AI17" i="1"/>
  <c r="AJ17" i="1"/>
  <c r="AK17" i="1"/>
  <c r="AL17" i="1"/>
  <c r="AM17" i="1"/>
  <c r="AN17" i="1"/>
  <c r="AO17" i="1"/>
  <c r="AP17" i="1"/>
  <c r="AQ17" i="1"/>
  <c r="AR17" i="1"/>
  <c r="AS17" i="1"/>
  <c r="AT17" i="1"/>
  <c r="AU17" i="1"/>
  <c r="AV17" i="1"/>
  <c r="AW17" i="1"/>
  <c r="AX17" i="1"/>
  <c r="AY17" i="1"/>
  <c r="AZ17" i="1"/>
  <c r="BA17" i="1"/>
  <c r="W17" i="1"/>
  <c r="K35" i="8"/>
  <c r="K34" i="8"/>
  <c r="K33" i="8"/>
  <c r="K32" i="8"/>
  <c r="K20" i="8"/>
  <c r="K19" i="8"/>
  <c r="K18" i="8"/>
  <c r="K17" i="8"/>
  <c r="K16" i="8"/>
  <c r="K15" i="8"/>
  <c r="K14" i="8"/>
  <c r="K13" i="8"/>
  <c r="K12" i="8"/>
  <c r="K11" i="8"/>
  <c r="K10" i="8"/>
  <c r="K9" i="8"/>
  <c r="K8" i="8"/>
  <c r="K7" i="8"/>
  <c r="Z49" i="1" s="1"/>
  <c r="BB22" i="1" l="1"/>
  <c r="BB38" i="1"/>
  <c r="BB20" i="1"/>
  <c r="BB18" i="1"/>
  <c r="BB34" i="1"/>
  <c r="BB16" i="1"/>
  <c r="BB32" i="1"/>
  <c r="BB48" i="1"/>
  <c r="BB30" i="1"/>
  <c r="BB46" i="1"/>
  <c r="BB44" i="1"/>
  <c r="BB26" i="1"/>
  <c r="BB42" i="1"/>
  <c r="BB24" i="1"/>
  <c r="BB40" i="1"/>
  <c r="BB11" i="1"/>
  <c r="S7" i="1" l="1"/>
  <c r="S6" i="1"/>
  <c r="B18" i="1" l="1"/>
  <c r="B20" i="1" s="1"/>
  <c r="B22" i="1" s="1"/>
  <c r="B24" i="1" s="1"/>
  <c r="B26" i="1" s="1"/>
  <c r="B28" i="1" s="1"/>
  <c r="B30" i="1" s="1"/>
  <c r="B32" i="1" s="1"/>
  <c r="B34" i="1" s="1"/>
  <c r="B36" i="1" l="1"/>
  <c r="B38" i="1" l="1"/>
  <c r="B40" i="1" s="1"/>
  <c r="B42" i="1" s="1"/>
  <c r="B44" i="1" s="1"/>
  <c r="AE2" i="1"/>
  <c r="AZ13" i="1" l="1"/>
  <c r="AY13" i="1"/>
  <c r="BA13" i="1"/>
  <c r="BA14" i="1" s="1"/>
  <c r="BA15" i="1" s="1"/>
  <c r="BE7" i="1"/>
  <c r="B46" i="1"/>
  <c r="B48" i="1" s="1"/>
  <c r="B50" i="1" s="1"/>
  <c r="W13" i="1"/>
  <c r="Z14" i="1"/>
  <c r="Z15" i="1" s="1"/>
  <c r="AS14" i="1"/>
  <c r="AS15" i="1" s="1"/>
  <c r="AA14" i="1"/>
  <c r="AA15" i="1" s="1"/>
  <c r="AK14" i="1"/>
  <c r="AK15" i="1" s="1"/>
  <c r="AU14" i="1"/>
  <c r="AU15" i="1" s="1"/>
  <c r="AX14" i="1"/>
  <c r="AX15" i="1" s="1"/>
  <c r="AH14" i="1"/>
  <c r="AH15" i="1" s="1"/>
  <c r="AC14" i="1"/>
  <c r="AC15" i="1" s="1"/>
  <c r="AM14" i="1"/>
  <c r="AM15" i="1" s="1"/>
  <c r="W14" i="1"/>
  <c r="W15" i="1" s="1"/>
  <c r="AE14" i="1"/>
  <c r="AE15" i="1" s="1"/>
  <c r="AP14" i="1"/>
  <c r="AP15" i="1" s="1"/>
  <c r="AG14" i="1"/>
  <c r="AG15" i="1" s="1"/>
  <c r="AL14" i="1"/>
  <c r="AL15" i="1" s="1"/>
  <c r="AQ14" i="1"/>
  <c r="AQ15" i="1" s="1"/>
  <c r="AW14" i="1"/>
  <c r="AW15" i="1" s="1"/>
  <c r="Y14" i="1"/>
  <c r="Y15" i="1" s="1"/>
  <c r="AD14" i="1"/>
  <c r="AD15" i="1" s="1"/>
  <c r="AI14" i="1"/>
  <c r="AI15" i="1" s="1"/>
  <c r="AO14" i="1"/>
  <c r="AO15" i="1" s="1"/>
  <c r="AT14" i="1"/>
  <c r="AT15" i="1" s="1"/>
  <c r="X14" i="1"/>
  <c r="X15" i="1" s="1"/>
  <c r="AB14" i="1"/>
  <c r="AB15" i="1" s="1"/>
  <c r="AF14" i="1"/>
  <c r="AF15" i="1" s="1"/>
  <c r="AJ14" i="1"/>
  <c r="AJ15" i="1" s="1"/>
  <c r="AN14" i="1"/>
  <c r="AN15" i="1" s="1"/>
  <c r="AR14" i="1"/>
  <c r="AR15" i="1" s="1"/>
  <c r="AV14" i="1"/>
  <c r="AV15" i="1" s="1"/>
  <c r="AD13" i="1"/>
  <c r="AH13" i="1"/>
  <c r="AL13" i="1"/>
  <c r="AP13" i="1"/>
  <c r="AT13" i="1"/>
  <c r="AX13" i="1"/>
  <c r="AA13" i="1"/>
  <c r="AE13" i="1"/>
  <c r="AI13" i="1"/>
  <c r="AM13" i="1"/>
  <c r="AQ13" i="1"/>
  <c r="AU13" i="1"/>
  <c r="AY14" i="1"/>
  <c r="AY15" i="1" s="1"/>
  <c r="X13" i="1"/>
  <c r="AB13" i="1"/>
  <c r="AF13" i="1"/>
  <c r="AJ13" i="1"/>
  <c r="AN13" i="1"/>
  <c r="AR13" i="1"/>
  <c r="AV13" i="1"/>
  <c r="AZ14" i="1"/>
  <c r="AZ15" i="1" s="1"/>
  <c r="Z13" i="1"/>
  <c r="Y13" i="1"/>
  <c r="AC13" i="1"/>
  <c r="AG13" i="1"/>
  <c r="AK13" i="1"/>
  <c r="AO13" i="1"/>
  <c r="AS13" i="1"/>
  <c r="AW13" i="1"/>
  <c r="BD36" i="1" l="1"/>
  <c r="BD28" i="1"/>
  <c r="BD50" i="1"/>
  <c r="BD16" i="1"/>
  <c r="BD18" i="1"/>
  <c r="BD24" i="1"/>
  <c r="BD46" i="1"/>
  <c r="BD40" i="1"/>
  <c r="BD48" i="1"/>
  <c r="BD44" i="1"/>
  <c r="BD22" i="1"/>
  <c r="BD32" i="1"/>
  <c r="BD30" i="1"/>
  <c r="BD38" i="1"/>
  <c r="BD34" i="1"/>
  <c r="BD20" i="1"/>
  <c r="BD42" i="1"/>
  <c r="BD26" i="1"/>
  <c r="BB52" i="1"/>
  <c r="BD52" i="1" l="1"/>
  <c r="D67" i="1"/>
  <c r="N67" i="1" s="1"/>
  <c r="Z67" i="1" s="1"/>
  <c r="AE67" i="1" s="1"/>
</calcChain>
</file>

<file path=xl/sharedStrings.xml><?xml version="1.0" encoding="utf-8"?>
<sst xmlns="http://schemas.openxmlformats.org/spreadsheetml/2006/main" count="857" uniqueCount="227">
  <si>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</si>
  <si>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</si>
  <si>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</si>
  <si>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</si>
  <si>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</si>
  <si>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</si>
  <si>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</si>
  <si>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</si>
  <si>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</si>
  <si>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</si>
  <si>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</si>
  <si>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</si>
  <si>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</si>
  <si>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</si>
  <si>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</si>
  <si>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（参考様式）</t>
    <rPh sb="1" eb="3">
      <t>サンコウ</t>
    </rPh>
    <rPh sb="3" eb="5">
      <t>ヨウシキ</t>
    </rPh>
    <phoneticPr fontId="2"/>
  </si>
  <si>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</si>
  <si>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</si>
  <si>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</si>
  <si>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</si>
  <si>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</si>
  <si>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</si>
  <si>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</si>
  <si>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</si>
  <si>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</si>
  <si>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</si>
  <si>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</si>
  <si>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</si>
  <si>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</si>
  <si>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</si>
  <si>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</si>
  <si>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</si>
  <si>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</si>
  <si>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</si>
  <si>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</si>
  <si>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</si>
  <si>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</si>
  <si>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</si>
  <si>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</si>
  <si>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</si>
  <si>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</si>
  <si>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</si>
  <si>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</si>
  <si>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</si>
  <si>
    <t>u</t>
    <phoneticPr fontId="1"/>
  </si>
  <si>
    <t>v</t>
    <phoneticPr fontId="1"/>
  </si>
  <si>
    <t>w</t>
    <phoneticPr fontId="1"/>
  </si>
  <si>
    <t>x</t>
    <phoneticPr fontId="1"/>
  </si>
  <si>
    <t>y</t>
    <phoneticPr fontId="1"/>
  </si>
  <si>
    <t>z</t>
    <phoneticPr fontId="1"/>
  </si>
  <si>
    <t>～</t>
    <phoneticPr fontId="1"/>
  </si>
  <si>
    <t>始業時間</t>
    <rPh sb="0" eb="2">
      <t>シギョウ</t>
    </rPh>
    <rPh sb="2" eb="4">
      <t>ジカン</t>
    </rPh>
    <phoneticPr fontId="1"/>
  </si>
  <si>
    <t>終業時間</t>
    <rPh sb="0" eb="2">
      <t>シュウギョウ</t>
    </rPh>
    <rPh sb="2" eb="4">
      <t>ジカン</t>
    </rPh>
    <phoneticPr fontId="1"/>
  </si>
  <si>
    <t>勤務時間</t>
    <rPh sb="0" eb="2">
      <t>キンム</t>
    </rPh>
    <rPh sb="2" eb="4">
      <t>ジカン</t>
    </rPh>
    <phoneticPr fontId="1"/>
  </si>
  <si>
    <t>うち、休憩時間</t>
    <rPh sb="3" eb="5">
      <t>キュウケイ</t>
    </rPh>
    <rPh sb="5" eb="7">
      <t>ジカン</t>
    </rPh>
    <phoneticPr fontId="1"/>
  </si>
  <si>
    <t>シフト記号</t>
    <rPh sb="3" eb="5">
      <t>キゴウ</t>
    </rPh>
    <phoneticPr fontId="1"/>
  </si>
  <si>
    <t>勤務時間数</t>
    <rPh sb="0" eb="2">
      <t>キンム</t>
    </rPh>
    <rPh sb="2" eb="5">
      <t>ジカンスウ</t>
    </rPh>
    <phoneticPr fontId="1"/>
  </si>
  <si>
    <t>時間/日</t>
    <rPh sb="0" eb="2">
      <t>ジカン</t>
    </rPh>
    <rPh sb="3" eb="4">
      <t>ニチ</t>
    </rPh>
    <phoneticPr fontId="1"/>
  </si>
  <si>
    <t>時間/週</t>
    <rPh sb="0" eb="2">
      <t>ジカン</t>
    </rPh>
    <rPh sb="3" eb="4">
      <t>シュウ</t>
    </rPh>
    <phoneticPr fontId="1"/>
  </si>
  <si>
    <t>時間/月</t>
    <rPh sb="0" eb="2">
      <t>ジカン</t>
    </rPh>
    <rPh sb="3" eb="4">
      <t>ツキ</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</si>
  <si>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</si>
  <si>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</si>
  <si>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</si>
  <si>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</si>
  <si>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</si>
  <si>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</si>
  <si>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</si>
  <si>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休</t>
    <rPh sb="0" eb="1">
      <t>ヤス</t>
    </rPh>
    <phoneticPr fontId="1"/>
  </si>
  <si>
    <t>出</t>
    <rPh sb="0" eb="1">
      <t>シュツ</t>
    </rPh>
    <phoneticPr fontId="1"/>
  </si>
  <si>
    <t>（記号の意味）</t>
    <rPh sb="1" eb="3">
      <t>キゴウ</t>
    </rPh>
    <rPh sb="4" eb="6">
      <t>イミ</t>
    </rPh>
    <phoneticPr fontId="1"/>
  </si>
  <si>
    <t>休：休暇</t>
    <rPh sb="0" eb="1">
      <t>ヤス</t>
    </rPh>
    <rPh sb="2" eb="4">
      <t>キュウカ</t>
    </rPh>
    <phoneticPr fontId="1"/>
  </si>
  <si>
    <t>：</t>
    <phoneticPr fontId="1"/>
  </si>
  <si>
    <t>出：出張</t>
    <rPh sb="0" eb="1">
      <t>シュツ</t>
    </rPh>
    <rPh sb="2" eb="4">
      <t>シュッチョウ</t>
    </rPh>
    <phoneticPr fontId="1"/>
  </si>
  <si>
    <t>az</t>
    <phoneticPr fontId="1"/>
  </si>
  <si>
    <t>-</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</si>
  <si>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</si>
  <si>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</si>
  <si>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</si>
  <si>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</si>
  <si>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</si>
  <si>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</si>
  <si>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</si>
  <si>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</si>
  <si>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</si>
  <si>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対象時間数（週平均）</t>
  </si>
  <si>
    <t>常勤の従業者が</t>
    <rPh sb="0" eb="2">
      <t>ジョウキン</t>
    </rPh>
    <rPh sb="3" eb="6">
      <t>ジュウギョウシャ</t>
    </rPh>
    <phoneticPr fontId="1"/>
  </si>
  <si>
    <t>週に勤務すべき時間数</t>
    <rPh sb="0" eb="1">
      <t>シュウ</t>
    </rPh>
    <rPh sb="2" eb="4">
      <t>キンム</t>
    </rPh>
    <rPh sb="7" eb="10">
      <t>ジカンスウ</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</si>
  <si>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</si>
  <si>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</si>
  <si>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</si>
  <si>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</si>
  <si>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</si>
  <si>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</si>
  <si>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研</t>
    <rPh sb="0" eb="1">
      <t>ケン</t>
    </rPh>
    <phoneticPr fontId="1"/>
  </si>
  <si>
    <t>研：研修</t>
    <rPh sb="0" eb="1">
      <t>ケン</t>
    </rPh>
    <rPh sb="2" eb="4">
      <t>ケンシュウ</t>
    </rPh>
    <phoneticPr fontId="1"/>
  </si>
  <si>
    <t>火</t>
    <rPh sb="0" eb="1">
      <t>ヒ</t>
    </rPh>
    <phoneticPr fontId="1"/>
  </si>
  <si>
    <t>水</t>
    <rPh sb="0" eb="1">
      <t>スイ</t>
    </rPh>
    <phoneticPr fontId="1"/>
  </si>
  <si>
    <t>木</t>
    <rPh sb="0" eb="1">
      <t>モク</t>
    </rPh>
    <phoneticPr fontId="1"/>
  </si>
  <si>
    <t>金</t>
    <rPh sb="0" eb="1">
      <t>キン</t>
    </rPh>
    <phoneticPr fontId="1"/>
  </si>
  <si>
    <t>土</t>
    <rPh sb="0" eb="1">
      <t>ド</t>
    </rPh>
    <phoneticPr fontId="1"/>
  </si>
  <si>
    <t>営業時間</t>
    <rPh sb="0" eb="2">
      <t>エイギョウ</t>
    </rPh>
    <rPh sb="2" eb="4">
      <t>ジカン</t>
    </rPh>
    <phoneticPr fontId="1"/>
  </si>
  <si>
    <t>○</t>
  </si>
  <si>
    <t>－</t>
  </si>
  <si>
    <t>（計</t>
    <rPh sb="1" eb="2">
      <t>ケイ</t>
    </rPh>
    <phoneticPr fontId="1"/>
  </si>
  <si>
    <t>時間）</t>
    <rPh sb="0" eb="2">
      <t>ジカン</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</si>
  <si>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</si>
  <si>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</si>
  <si>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</si>
  <si>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</si>
  <si>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</si>
  <si>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</si>
  <si>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</si>
  <si>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　　  ※指定基準の確認に際しては、4週分の入力で可とします。実績を表す場合には、暦月で入力ください。</t>
    <rPh sb="5" eb="7">
      <t>シテイ</t>
    </rPh>
    <rPh sb="7" eb="9">
      <t>キジュン</t>
    </rPh>
    <rPh sb="10" eb="12">
      <t>カクニン</t>
    </rPh>
    <rPh sb="13" eb="14">
      <t>サイ</t>
    </rPh>
    <rPh sb="19" eb="20">
      <t>シュウ</t>
    </rPh>
    <rPh sb="20" eb="21">
      <t>ブン</t>
    </rPh>
    <rPh sb="22" eb="24">
      <t>ニュウリョク</t>
    </rPh>
    <rPh sb="25" eb="26">
      <t>カ</t>
    </rPh>
    <rPh sb="31" eb="33">
      <t>ジッセキ</t>
    </rPh>
    <rPh sb="34" eb="35">
      <t>アラワ</t>
    </rPh>
    <rPh sb="36" eb="38">
      <t>バアイ</t>
    </rPh>
    <rPh sb="41" eb="42">
      <t>コヨミ</t>
    </rPh>
    <rPh sb="42" eb="43">
      <t>ヅキ</t>
    </rPh>
    <rPh sb="44" eb="46">
      <t>ニュウリョク</t>
    </rPh>
    <phoneticPr fontId="1"/>
  </si>
  <si>
    <t>≪提出不要≫</t>
    <rPh sb="1" eb="3">
      <t>テイシュツ</t>
    </rPh>
    <rPh sb="3" eb="5">
      <t>フヨウ</t>
    </rPh>
    <phoneticPr fontId="1"/>
  </si>
  <si>
    <t>■シフト記号表（勤務時間帯）</t>
    <rPh sb="4" eb="6">
      <t>キゴウ</t>
    </rPh>
    <rPh sb="6" eb="7">
      <t>ヒョウ</t>
    </rPh>
    <rPh sb="8" eb="10">
      <t>キンム</t>
    </rPh>
    <rPh sb="10" eb="13">
      <t>ジカンタイ</t>
    </rPh>
    <phoneticPr fontId="1"/>
  </si>
  <si>
    <t>≪要 提出≫</t>
    <rPh sb="1" eb="2">
      <t>ヨウ</t>
    </rPh>
    <rPh sb="3" eb="5">
      <t>テイシュツ</t>
    </rPh>
    <phoneticPr fontId="1"/>
  </si>
  <si>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</si>
  <si>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</si>
  <si>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</si>
  <si>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(4)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</si>
  <si>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</si>
  <si>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(6)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1"/>
  </si>
  <si>
    <t>　(7) 従業者の氏名を記入してください。</t>
    <rPh sb="5" eb="8">
      <t>ジュウギョウシャ</t>
    </rPh>
    <rPh sb="9" eb="11">
      <t>シメイ</t>
    </rPh>
    <rPh sb="12" eb="14">
      <t>キニュウ</t>
    </rPh>
    <phoneticPr fontId="1"/>
  </si>
  <si>
    <t>　(8) 申請する事業に係る従業者（管理者を含む。）の1ヶ月分の勤務時間数を入力してください。（別シートの「シフト記号表」を作成し、シフト記号を選択してください。）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7">
      <t>ジカンスウ</t>
    </rPh>
    <rPh sb="38" eb="40">
      <t>ニュウリョク</t>
    </rPh>
    <rPh sb="48" eb="49">
      <t>ベツ</t>
    </rPh>
    <rPh sb="57" eb="59">
      <t>キゴウ</t>
    </rPh>
    <rPh sb="59" eb="60">
      <t>ヒョウ</t>
    </rPh>
    <rPh sb="62" eb="64">
      <t>サクセイ</t>
    </rPh>
    <rPh sb="69" eb="71">
      <t>キゴウ</t>
    </rPh>
    <rPh sb="72" eb="74">
      <t>センタク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</si>
  <si>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</si>
  <si>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</si>
  <si>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xml:space="preserve"> 　　 ※入力することができる時間数は、当該事業所において常勤の従業者が勤務すべき勤務時間数を上限とします。</t>
    <rPh sb="5" eb="7">
      <t>ニュウリョク</t>
    </rPh>
    <rPh sb="15" eb="17">
      <t>ジカン</t>
    </rPh>
    <rPh sb="17" eb="18">
      <t>スウ</t>
    </rPh>
    <rPh sb="20" eb="22">
      <t>トウガイ</t>
    </rPh>
    <rPh sb="22" eb="25">
      <t>ジギョウショ</t>
    </rPh>
    <rPh sb="29" eb="31">
      <t>ジョウキン</t>
    </rPh>
    <rPh sb="32" eb="35">
      <t>ジュウギョウシャ</t>
    </rPh>
    <rPh sb="36" eb="38">
      <t>キンム</t>
    </rPh>
    <rPh sb="41" eb="43">
      <t>キンム</t>
    </rPh>
    <rPh sb="43" eb="45">
      <t>ジカン</t>
    </rPh>
    <rPh sb="45" eb="46">
      <t>スウ</t>
    </rPh>
    <rPh sb="47" eb="49">
      <t>ジョウゲン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</si>
  <si>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</si>
  <si>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</si>
  <si>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</si>
  <si>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</si>
  <si>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</si>
  <si>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t>(8) 勤 務 時 間 数</t>
    <rPh sb="4" eb="5">
      <t>ツトム</t>
    </rPh>
    <rPh sb="6" eb="7">
      <t>ツトム</t>
    </rPh>
    <rPh sb="8" eb="9">
      <t>トキ</t>
    </rPh>
    <rPh sb="10" eb="11">
      <t>アイダ</t>
    </rPh>
    <rPh sb="12" eb="13">
      <t>スウ</t>
    </rPh>
    <phoneticPr fontId="1"/>
  </si>
  <si>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</si>
  <si>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</si>
  <si>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</si>
  <si>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</si>
  <si>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</si>
  <si>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</si>
  <si>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</si>
  <si>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</si>
  <si>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</si>
  <si>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</si>
  <si>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</si>
  <si>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</si>
  <si>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</si>
  <si>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(2)事業所の営業日</t>
    <rPh sb="3" eb="6">
      <t>ジギョウショ</t>
    </rPh>
    <rPh sb="7" eb="10">
      <t>エイギョウビ</t>
    </rPh>
    <phoneticPr fontId="1"/>
  </si>
  <si>
    <t>　(2) 事業所の営業日及び営業時間を入力してください。</t>
    <rPh sb="5" eb="8">
      <t>ジギョウショ</t>
    </rPh>
    <rPh sb="9" eb="12">
      <t>エイギョウビ</t>
    </rPh>
    <rPh sb="12" eb="13">
      <t>オヨ</t>
    </rPh>
    <rPh sb="14" eb="16">
      <t>エイギョウ</t>
    </rPh>
    <rPh sb="16" eb="18">
      <t>ジカン</t>
    </rPh>
    <rPh sb="19" eb="21">
      <t>ニュウリョク</t>
    </rPh>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</si>
  <si>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</si>
  <si>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</si>
  <si>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</si>
  <si>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</si>
  <si>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</si>
  <si>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(11) 兼務状況
（兼務先／兼務する職務の内容
／兼務先の勤務時間数）</t>
    <rPh sb="5" eb="7">
      <t>ケンム</t>
    </rPh>
    <rPh sb="7" eb="9">
      <t>ジョウキョウ</t>
    </rPh>
    <rPh sb="11" eb="13">
      <t>ケンム</t>
    </rPh>
    <rPh sb="13" eb="14">
      <t>サキ</t>
    </rPh>
    <rPh sb="15" eb="17">
      <t>ケンム</t>
    </rPh>
    <rPh sb="19" eb="21">
      <t>ショクム</t>
    </rPh>
    <rPh sb="22" eb="24">
      <t>ナイヨウ</t>
    </rPh>
    <rPh sb="26" eb="28">
      <t>ケンム</t>
    </rPh>
    <rPh sb="28" eb="29">
      <t>サキ</t>
    </rPh>
    <rPh sb="30" eb="32">
      <t>キンム</t>
    </rPh>
    <rPh sb="32" eb="34">
      <t>ジカン</t>
    </rPh>
    <rPh sb="34" eb="35">
      <t>スウ</t>
    </rPh>
    <phoneticPr fontId="2"/>
  </si>
  <si>
    <t>　(11) 申請する事業所以外の事業所・施設との兼務がある場合は、兼務先の事業所・施設の名称、兼務する職務の内容及び勤務時間数について記入してください。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56" eb="57">
      <t>オヨ</t>
    </rPh>
    <rPh sb="58" eb="60">
      <t>キンム</t>
    </rPh>
    <rPh sb="60" eb="63">
      <t>ジカンスウ</t>
    </rPh>
    <rPh sb="67" eb="69">
      <t>キニュウ</t>
    </rPh>
    <phoneticPr fontId="1"/>
  </si>
  <si>
    <t>祝</t>
    <rPh sb="0" eb="1">
      <t>シュク</t>
    </rPh>
    <phoneticPr fontId="1"/>
  </si>
  <si>
    <t xml:space="preserve"> 備考（休業日等）</t>
    <phoneticPr fontId="1"/>
  </si>
  <si>
    <t>　(12) 常勤換算による配置が求められる職種について、各欄に該当する数字を入力し、常勤換算後の人数を算出してください。</t>
    <rPh sb="6" eb="8">
      <t>ジョウキン</t>
    </rPh>
    <rPh sb="8" eb="10">
      <t>カンザン</t>
    </rPh>
    <rPh sb="13" eb="15">
      <t>ハイチ</t>
    </rPh>
    <rPh sb="16" eb="17">
      <t>モト</t>
    </rPh>
    <rPh sb="21" eb="23">
      <t>ショクシュ</t>
    </rPh>
    <rPh sb="28" eb="29">
      <t>カク</t>
    </rPh>
    <rPh sb="29" eb="30">
      <t>ラン</t>
    </rPh>
    <rPh sb="31" eb="33">
      <t>ガイトウ</t>
    </rPh>
    <rPh sb="35" eb="37">
      <t>スウジ</t>
    </rPh>
    <rPh sb="38" eb="40">
      <t>ニュウリョク</t>
    </rPh>
    <rPh sb="42" eb="44">
      <t>ジョウキン</t>
    </rPh>
    <rPh sb="44" eb="46">
      <t>カンサン</t>
    </rPh>
    <rPh sb="46" eb="47">
      <t>ゴ</t>
    </rPh>
    <rPh sb="48" eb="50">
      <t>ニンズウ</t>
    </rPh>
    <rPh sb="51" eb="53">
      <t>サンシュツ</t>
    </rPh>
    <phoneticPr fontId="1"/>
  </si>
  <si>
    <t>B</t>
  </si>
  <si>
    <t>＋</t>
    <phoneticPr fontId="1"/>
  </si>
  <si>
    <t>居宅介護支援</t>
    <rPh sb="0" eb="2">
      <t>キョタク</t>
    </rPh>
    <rPh sb="2" eb="4">
      <t>カイゴ</t>
    </rPh>
    <rPh sb="4" eb="6">
      <t>シエン</t>
    </rPh>
    <phoneticPr fontId="1"/>
  </si>
  <si>
    <t>主任介護支援専門員</t>
    <rPh sb="0" eb="2">
      <t>シュニン</t>
    </rPh>
    <rPh sb="2" eb="4">
      <t>カイゴ</t>
    </rPh>
    <rPh sb="4" eb="6">
      <t>シエン</t>
    </rPh>
    <rPh sb="6" eb="9">
      <t>センモンイン</t>
    </rPh>
    <phoneticPr fontId="1"/>
  </si>
  <si>
    <t>介護支援専門員</t>
    <rPh sb="0" eb="2">
      <t>カイゴ</t>
    </rPh>
    <rPh sb="2" eb="4">
      <t>シエン</t>
    </rPh>
    <rPh sb="4" eb="7">
      <t>センモンイン</t>
    </rPh>
    <phoneticPr fontId="1"/>
  </si>
  <si>
    <t>※管理者が介護支援専門員を兼務する場合は、管理者とそれ以外の職種を行を分けて記入してください。</t>
    <rPh sb="1" eb="4">
      <t>カンリシャ</t>
    </rPh>
    <rPh sb="5" eb="7">
      <t>カイゴ</t>
    </rPh>
    <rPh sb="7" eb="9">
      <t>シエン</t>
    </rPh>
    <rPh sb="9" eb="12">
      <t>センモンイン</t>
    </rPh>
    <rPh sb="13" eb="15">
      <t>ケンム</t>
    </rPh>
    <rPh sb="17" eb="19">
      <t>バアイ</t>
    </rPh>
    <rPh sb="21" eb="24">
      <t>カンリシャ</t>
    </rPh>
    <rPh sb="27" eb="29">
      <t>イガイ</t>
    </rPh>
    <rPh sb="30" eb="32">
      <t>ショクシュ</t>
    </rPh>
    <rPh sb="33" eb="34">
      <t>ギョウ</t>
    </rPh>
    <rPh sb="35" eb="36">
      <t>ワ</t>
    </rPh>
    <rPh sb="38" eb="40">
      <t>キニュウ</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</si>
  <si>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</si>
  <si>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</si>
  <si>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人</t>
    <rPh sb="0" eb="1">
      <t>ニン</t>
    </rPh>
    <phoneticPr fontId="1"/>
  </si>
  <si>
    <t>(4) 利用者数（新規の場合は推定数）</t>
    <rPh sb="4" eb="7">
      <t>リヨウシャ</t>
    </rPh>
    <rPh sb="7" eb="8">
      <t>スウ</t>
    </rPh>
    <rPh sb="9" eb="11">
      <t>シンキ</t>
    </rPh>
    <rPh sb="12" eb="14">
      <t>バアイ</t>
    </rPh>
    <rPh sb="15" eb="18">
      <t>スイテイスウ</t>
    </rPh>
    <phoneticPr fontId="1"/>
  </si>
  <si>
    <t>d</t>
  </si>
  <si>
    <t>必要な介護支援専門員の数</t>
    <rPh sb="0" eb="2">
      <t>ヒツヨウ</t>
    </rPh>
    <rPh sb="3" eb="5">
      <t>カイゴ</t>
    </rPh>
    <rPh sb="5" eb="7">
      <t>シエン</t>
    </rPh>
    <rPh sb="7" eb="10">
      <t>センモンイン</t>
    </rPh>
    <rPh sb="11" eb="12">
      <t>カズ</t>
    </rPh>
    <phoneticPr fontId="1"/>
  </si>
  <si>
    <t>介護予防支援</t>
    <rPh sb="0" eb="2">
      <t>カイゴ</t>
    </rPh>
    <rPh sb="2" eb="4">
      <t>ヨボウ</t>
    </rPh>
    <rPh sb="4" eb="6">
      <t>シエン</t>
    </rPh>
    <phoneticPr fontId="1"/>
  </si>
  <si>
    <t>介護予防支援担当職員</t>
    <rPh sb="0" eb="2">
      <t>カイゴ</t>
    </rPh>
    <rPh sb="2" eb="4">
      <t>ヨボウ</t>
    </rPh>
    <rPh sb="4" eb="6">
      <t>シエン</t>
    </rPh>
    <rPh sb="6" eb="8">
      <t>タントウ</t>
    </rPh>
    <rPh sb="8" eb="10">
      <t>ショクイン</t>
    </rPh>
    <phoneticPr fontId="1"/>
  </si>
  <si>
    <t>保健師</t>
    <rPh sb="0" eb="3">
      <t>ホケンシ</t>
    </rPh>
    <phoneticPr fontId="1"/>
  </si>
  <si>
    <t>介護支援専門員</t>
    <rPh sb="0" eb="2">
      <t>カイゴ</t>
    </rPh>
    <rPh sb="2" eb="4">
      <t>シエン</t>
    </rPh>
    <rPh sb="4" eb="7">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</si>
  <si>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</si>
  <si>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</si>
  <si>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</si>
  <si>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</si>
  <si>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介護予防支援担当職員</t>
    <rPh sb="0" eb="2">
      <t>カイゴ</t>
    </rPh>
    <rPh sb="2" eb="4">
      <t>ヨボウ</t>
    </rPh>
    <rPh sb="4" eb="6">
      <t>シエン</t>
    </rPh>
    <rPh sb="6" eb="8">
      <t>タントウ</t>
    </rPh>
    <rPh sb="8" eb="10">
      <t>ショクイン</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</si>
  <si>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</si>
  <si>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※24時間表記</t>
    <rPh sb="3" eb="5">
      <t>ジカン</t>
    </rPh>
    <rPh sb="5" eb="7">
      <t>ヒョウキ</t>
    </rPh>
    <phoneticPr fontId="1"/>
  </si>
  <si>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
  </si>
  <si>
    <t>早退(1)</t>
    <rPh sb="0" eb="2">
      <t>ソウタイ</t>
    </rPh>
    <phoneticPr fontId="1"/>
  </si>
  <si>
    <t>早退(2)</t>
    <rPh sb="0" eb="2">
      <t>ソウタイ</t>
    </rPh>
    <phoneticPr fontId="1"/>
  </si>
  <si>
    <t>実績で早退者がいた場合に使用</t>
    <rPh sb="0" eb="2">
      <t>ジッセキ</t>
    </rPh>
    <rPh sb="3" eb="6">
      <t>ソウタイシャ</t>
    </rPh>
    <rPh sb="9" eb="11">
      <t>バアイ</t>
    </rPh>
    <rPh sb="12" eb="14">
      <t>シヨウ</t>
    </rPh>
    <phoneticPr fontId="1"/>
  </si>
  <si>
    <t>(12)人員基準の確認（介護支援専門員／居宅介護支援）</t>
    <rPh sb="4" eb="6">
      <t>ジンイン</t>
    </rPh>
    <rPh sb="6" eb="8">
      <t>キジュン</t>
    </rPh>
    <rPh sb="9" eb="11">
      <t>カクニン</t>
    </rPh>
    <rPh sb="12" eb="14">
      <t>カイゴ</t>
    </rPh>
    <rPh sb="14" eb="16">
      <t>シエン</t>
    </rPh>
    <rPh sb="16" eb="19">
      <t>センモンイン</t>
    </rPh>
    <rPh sb="20" eb="22">
      <t>キョタク</t>
    </rPh>
    <rPh sb="22" eb="24">
      <t>カイゴ</t>
    </rPh>
    <rPh sb="24" eb="26">
      <t>シエン</t>
    </rPh>
    <phoneticPr fontId="1"/>
  </si>
  <si>
    <t>・・・直接入力する必要がある箇所です。</t>
    <rPh sb="3" eb="5">
      <t>チョクセツ</t>
    </rPh>
    <rPh sb="5" eb="7">
      <t>ニュウリョク</t>
    </rPh>
    <rPh sb="9" eb="11">
      <t>ヒツヨウ</t>
    </rPh>
    <rPh sb="14" eb="16">
      <t>カショ</t>
    </rPh>
    <phoneticPr fontId="1"/>
  </si>
  <si>
    <t>下記の記入方法に従って、入力してください。</t>
    <phoneticPr fontId="1"/>
  </si>
  <si>
    <t>・・・プルダウンから選択して入力する必要がある箇所です。</t>
    <rPh sb="10" eb="12">
      <t>センタク</t>
    </rPh>
    <rPh sb="14" eb="16">
      <t>ニュウリョク</t>
    </rPh>
    <rPh sb="18" eb="20">
      <t>ヒツヨウ</t>
    </rPh>
    <rPh sb="23" eb="25">
      <t>カショ</t>
    </rPh>
    <phoneticPr fontId="1"/>
  </si>
  <si>
    <t>【自治体の皆様へ】</t>
    <rPh sb="1" eb="4">
      <t>ジチタイ</t>
    </rPh>
    <rPh sb="5" eb="7">
      <t>ミナサマ</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</si>
  <si>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</si>
  <si>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</si>
  <si>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C列・・・「管理者」</t>
    <rPh sb="2" eb="3">
      <t>レツ</t>
    </rPh>
    <rPh sb="7" eb="10">
      <t>カンリシャ</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</si>
  <si>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</si>
  <si>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</si>
  <si>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</si>
  <si>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介護支援専門員（経過措置）</t>
    <rPh sb="0" eb="2">
      <t>カイゴ</t>
    </rPh>
    <rPh sb="2" eb="4">
      <t>シエン</t>
    </rPh>
    <rPh sb="4" eb="7">
      <t>センモンイン</t>
    </rPh>
    <rPh sb="8" eb="10">
      <t>ケイカ</t>
    </rPh>
    <rPh sb="10" eb="12">
      <t>ソチ</t>
    </rPh>
    <phoneticPr fontId="1"/>
  </si>
  <si>
    <t>(A)
健康診断
（最終受検日を記入）</t>
    <rPh sb="4" eb="6">
      <t>ケンコウ</t>
    </rPh>
    <rPh sb="6" eb="8">
      <t>シンダン</t>
    </rPh>
    <rPh sb="10" eb="12">
      <t>サイシュウ</t>
    </rPh>
    <rPh sb="12" eb="14">
      <t>ジュケン</t>
    </rPh>
    <rPh sb="14" eb="15">
      <t>ビ</t>
    </rPh>
    <rPh sb="16" eb="18">
      <t>キニュウ</t>
    </rPh>
    <phoneticPr fontId="1"/>
  </si>
  <si>
    <t>(B)
個人情報漏洩に関する誓約書</t>
    <rPh sb="4" eb="6">
      <t>コジン</t>
    </rPh>
    <rPh sb="6" eb="8">
      <t>ジョウホウ</t>
    </rPh>
    <rPh sb="8" eb="10">
      <t>ロウエイ</t>
    </rPh>
    <rPh sb="11" eb="12">
      <t>カン</t>
    </rPh>
    <rPh sb="14" eb="17">
      <t>セイヤクショ</t>
    </rPh>
    <phoneticPr fontId="1"/>
  </si>
  <si>
    <t>実地指導用</t>
    <rPh sb="0" eb="2">
      <t>ジッチ</t>
    </rPh>
    <rPh sb="2" eb="4">
      <t>シドウ</t>
    </rPh>
    <rPh sb="4" eb="5">
      <t>ヨウ</t>
    </rPh>
    <phoneticPr fontId="1"/>
  </si>
  <si>
    <t>　(1) 「実地指導用」と入力」されているか確認してください。</t>
    <rPh sb="6" eb="8">
      <t>ジッチ</t>
    </rPh>
    <rPh sb="8" eb="10">
      <t>シドウ</t>
    </rPh>
    <rPh sb="10" eb="11">
      <t>ヨウ</t>
    </rPh>
    <rPh sb="13" eb="15">
      <t>ニュウリョク</t>
    </rPh>
    <rPh sb="22" eb="24">
      <t>カクニン</t>
    </rPh>
    <phoneticPr fontId="1"/>
  </si>
  <si>
    <r>
      <t>　　実地指導の事前提出書類とする場合は</t>
    </r>
    <r>
      <rPr>
        <sz val="12"/>
        <rFont val="HGSｺﾞｼｯｸM"/>
        <family val="3"/>
        <charset val="128"/>
      </rPr>
      <t>、暦月分で勤務時間を入力してください。</t>
    </r>
    <rPh sb="2" eb="4">
      <t>ジッチ</t>
    </rPh>
    <rPh sb="4" eb="6">
      <t>シドウ</t>
    </rPh>
    <rPh sb="7" eb="9">
      <t>ジゼン</t>
    </rPh>
    <rPh sb="9" eb="11">
      <t>テイシュツ</t>
    </rPh>
    <rPh sb="11" eb="13">
      <t>ショルイ</t>
    </rPh>
    <rPh sb="16" eb="18">
      <t>バアイ</t>
    </rPh>
    <phoneticPr fontId="1"/>
  </si>
  <si>
    <t>〇△ケアプランセンター</t>
    <phoneticPr fontId="1"/>
  </si>
  <si>
    <t>法人　タロウ</t>
    <rPh sb="0" eb="2">
      <t>ホウジン</t>
    </rPh>
    <phoneticPr fontId="1"/>
  </si>
  <si>
    <t>法人　ジロウ</t>
    <rPh sb="0" eb="2">
      <t>ホウジン</t>
    </rPh>
    <phoneticPr fontId="1"/>
  </si>
  <si>
    <t>法人　花子</t>
    <rPh sb="0" eb="2">
      <t>ホウジン</t>
    </rPh>
    <rPh sb="3" eb="5">
      <t>ハナコ</t>
    </rPh>
    <phoneticPr fontId="1"/>
  </si>
  <si>
    <t>法人　サブロウ</t>
    <rPh sb="0" eb="2">
      <t>ホウジン</t>
    </rPh>
    <phoneticPr fontId="1"/>
  </si>
  <si>
    <t>個人情報漏洩に関する誓約書</t>
    <rPh sb="0" eb="2">
      <t>コジン</t>
    </rPh>
    <rPh sb="2" eb="4">
      <t>ジョウホウ</t>
    </rPh>
    <rPh sb="4" eb="6">
      <t>ロウエイ</t>
    </rPh>
    <rPh sb="7" eb="8">
      <t>カン</t>
    </rPh>
    <rPh sb="10" eb="13">
      <t>セイヤクショ</t>
    </rPh>
    <phoneticPr fontId="1"/>
  </si>
  <si>
    <t>有</t>
    <rPh sb="0" eb="1">
      <t>ア</t>
    </rPh>
    <phoneticPr fontId="1"/>
  </si>
  <si>
    <t>無</t>
    <rPh sb="0" eb="1">
      <t>ナ</t>
    </rPh>
    <phoneticPr fontId="1"/>
  </si>
  <si>
    <t>a</t>
  </si>
  <si>
    <t>c</t>
  </si>
  <si>
    <t>e</t>
  </si>
  <si>
    <t>f</t>
  </si>
  <si>
    <t>　盆（8/12～8/16）、年末年始（12/30～1/3）</t>
    <rPh sb="1" eb="2">
      <t>ボン</t>
    </rPh>
    <rPh sb="14" eb="16">
      <t>ネンマツ</t>
    </rPh>
    <rPh sb="16" eb="18">
      <t>ネンシ</t>
    </rPh>
    <phoneticPr fontId="1"/>
  </si>
  <si>
    <t>　(Ａ) 「健康診断」については、従業者に受診させた最新の受診日を記入してください。</t>
    <rPh sb="6" eb="8">
      <t>ケンコウ</t>
    </rPh>
    <rPh sb="8" eb="10">
      <t>シンダン</t>
    </rPh>
    <rPh sb="17" eb="20">
      <t>ジュウギョウシャ</t>
    </rPh>
    <rPh sb="21" eb="23">
      <t>ジュシン</t>
    </rPh>
    <rPh sb="26" eb="28">
      <t>サイシン</t>
    </rPh>
    <rPh sb="29" eb="32">
      <t>ジュシンビ</t>
    </rPh>
    <rPh sb="33" eb="35">
      <t>キニュウ</t>
    </rPh>
    <phoneticPr fontId="1"/>
  </si>
  <si>
    <t>　(B) 「個人情報漏洩に関する誓約書」については、従業者が業務上知り得た利用者等の個人情報を漏らすことがないようにするための措置として、法人等に提出させている誓約書の</t>
    <phoneticPr fontId="1"/>
  </si>
  <si>
    <t xml:space="preserve">       有無について記入してください。</t>
    <phoneticPr fontId="1"/>
  </si>
  <si>
    <r>
      <t xml:space="preserve">       なお、</t>
    </r>
    <r>
      <rPr>
        <b/>
        <u/>
        <sz val="12"/>
        <color rgb="FFFF0000"/>
        <rFont val="HGSｺﾞｼｯｸM"/>
        <family val="3"/>
        <charset val="128"/>
      </rPr>
      <t>実地指導当日に、健康診断を受けたことが分かる書類を確認するため、受診結果等の写しを準備しておいてください。</t>
    </r>
    <rPh sb="10" eb="12">
      <t>ジッチ</t>
    </rPh>
    <rPh sb="12" eb="14">
      <t>シドウ</t>
    </rPh>
    <rPh sb="14" eb="16">
      <t>トウジツ</t>
    </rPh>
    <rPh sb="18" eb="20">
      <t>ケンコウ</t>
    </rPh>
    <rPh sb="20" eb="22">
      <t>シンダン</t>
    </rPh>
    <rPh sb="23" eb="24">
      <t>ウ</t>
    </rPh>
    <rPh sb="29" eb="30">
      <t>ワ</t>
    </rPh>
    <rPh sb="32" eb="34">
      <t>ショルイ</t>
    </rPh>
    <rPh sb="35" eb="37">
      <t>カクニン</t>
    </rPh>
    <rPh sb="42" eb="44">
      <t>ジュシン</t>
    </rPh>
    <rPh sb="44" eb="46">
      <t>ケッカ</t>
    </rPh>
    <rPh sb="48" eb="49">
      <t>ウツ</t>
    </rPh>
    <rPh sb="51" eb="53">
      <t>ジュンビ</t>
    </rPh>
    <phoneticPr fontId="1"/>
  </si>
  <si>
    <r>
      <t xml:space="preserve">       なお、</t>
    </r>
    <r>
      <rPr>
        <b/>
        <u/>
        <sz val="12"/>
        <color rgb="FFFF0000"/>
        <rFont val="HGSｺﾞｼｯｸM"/>
        <family val="3"/>
        <charset val="128"/>
      </rPr>
      <t>実地指導当日に、個人情報漏洩に関する措置が行われていることが分かる書類を確認するため、誓約書等の写しを準備しておいてください。</t>
    </r>
    <rPh sb="10" eb="12">
      <t>ジッチ</t>
    </rPh>
    <rPh sb="12" eb="14">
      <t>シドウ</t>
    </rPh>
    <rPh sb="14" eb="16">
      <t>トウジツ</t>
    </rPh>
    <rPh sb="18" eb="20">
      <t>コジン</t>
    </rPh>
    <rPh sb="20" eb="22">
      <t>ジョウホウ</t>
    </rPh>
    <rPh sb="22" eb="24">
      <t>ロウエイ</t>
    </rPh>
    <rPh sb="25" eb="26">
      <t>カン</t>
    </rPh>
    <rPh sb="28" eb="30">
      <t>ソチ</t>
    </rPh>
    <rPh sb="31" eb="32">
      <t>オコナ</t>
    </rPh>
    <rPh sb="40" eb="41">
      <t>ワ</t>
    </rPh>
    <rPh sb="43" eb="45">
      <t>ショルイ</t>
    </rPh>
    <rPh sb="46" eb="48">
      <t>カクニン</t>
    </rPh>
    <rPh sb="53" eb="56">
      <t>セイヤクショ</t>
    </rPh>
    <rPh sb="58" eb="59">
      <t>ウツ</t>
    </rPh>
    <rPh sb="61" eb="63">
      <t>ジュンビ</t>
    </rPh>
    <phoneticPr fontId="1"/>
  </si>
  <si>
    <t>運営指導用</t>
    <rPh sb="0" eb="2">
      <t>ウンエイ</t>
    </rPh>
    <rPh sb="2" eb="4">
      <t>シドウ</t>
    </rPh>
    <rPh sb="4" eb="5">
      <t>ヨウ</t>
    </rPh>
    <phoneticPr fontId="1"/>
  </si>
  <si>
    <t>計画相談支援</t>
    <phoneticPr fontId="1"/>
  </si>
  <si>
    <t>地域移行支援</t>
    <phoneticPr fontId="1"/>
  </si>
  <si>
    <t>地域定着支援</t>
    <phoneticPr fontId="1"/>
  </si>
  <si>
    <t>障害児相談支援</t>
    <phoneticPr fontId="1"/>
  </si>
  <si>
    <t>相談支援専門員</t>
    <phoneticPr fontId="1"/>
  </si>
  <si>
    <t>相談支援専門員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</si>
</sst>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Red]\-#,##0.0"/>
    <numFmt numFmtId="178" formatCode="#,##0.0&quot;人&quot;"/>
    <numFmt numFmtId="179" formatCode="#,##0&quot;人&quot;"/>
  </numFmts>
  <fonts count="25">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0"/>
      <name val="HGSｺﾞｼｯｸM"/>
      <family val="3"/>
      <charset val="128"/>
    </font>
    <font>
      <b/>
      <sz val="12"/>
      <color rgb="FFFF0000"/>
      <name val="HGSｺﾞｼｯｸM"/>
      <family val="3"/>
      <charset val="128"/>
    </font>
    <font>
      <b/>
      <sz val="11"/>
      <color rgb="FFFF0000"/>
      <name val="游ゴシック"/>
      <family val="3"/>
      <charset val="128"/>
      <scheme val="minor"/>
    </font>
    <font>
      <sz val="14"/>
      <name val="HGSｺﾞｼｯｸM"/>
      <family val="3"/>
      <charset val="128"/>
    </font>
    <font>
      <sz val="11"/>
      <color rgb="FFFF0000"/>
      <name val="游ゴシック"/>
      <family val="2"/>
      <charset val="128"/>
      <scheme val="minor"/>
    </font>
    <font>
      <sz val="16"/>
      <color rgb="FFFF0000"/>
      <name val="HGSｺﾞｼｯｸM"/>
      <family val="3"/>
      <charset val="128"/>
    </font>
    <font>
      <b/>
      <sz val="14"/>
      <color rgb="FFFF0000"/>
      <name val="HGSｺﾞｼｯｸM"/>
      <family val="3"/>
      <charset val="128"/>
    </font>
    <font>
      <b/>
      <sz val="16"/>
      <color rgb="FFFF0000"/>
      <name val="HGSｺﾞｼｯｸM"/>
      <family val="3"/>
      <charset val="128"/>
    </font>
    <font>
      <sz val="12"/>
      <color rgb="FFFF0000"/>
      <name val="HGSｺﾞｼｯｸM"/>
      <family val="3"/>
      <charset val="128"/>
    </font>
    <font>
      <b/>
      <u/>
      <sz val="12"/>
      <color rgb="FFFF0000"/>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9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hair">
        <color auto="1"/>
      </left>
      <right style="hair">
        <color auto="1"/>
      </right>
      <top style="hair">
        <color auto="1"/>
      </top>
      <bottom style="hair">
        <color auto="1"/>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bottom style="medium">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577">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7" fillId="0" borderId="0" xfId="0" applyFont="1" applyFill="1" applyAlignment="1">
      <alignment horizontal="left" vertical="center"/>
    </xf>
    <xf numFmtId="0" fontId="4" fillId="0" borderId="12" xfId="0" applyFont="1" applyFill="1" applyBorder="1" applyAlignment="1">
      <alignment horizontal="center" vertical="center"/>
    </xf>
    <xf numFmtId="0" fontId="4" fillId="0" borderId="14" xfId="0" applyFont="1" applyFill="1" applyBorder="1" applyAlignment="1">
      <alignment horizontal="center" vertical="center"/>
    </xf>
    <xf numFmtId="0" fontId="8" fillId="0" borderId="0" xfId="0" applyFont="1" applyFill="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horizontal="lef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6" fillId="0" borderId="0" xfId="0" applyFont="1" applyFill="1" applyAlignment="1">
      <alignment horizontal="left" vertical="center"/>
    </xf>
    <xf numFmtId="0" fontId="7" fillId="0" borderId="0" xfId="0" applyFont="1" applyFill="1" applyAlignment="1">
      <alignment vertical="center"/>
    </xf>
    <xf numFmtId="0" fontId="9" fillId="0" borderId="0" xfId="0" applyFont="1" applyFill="1" applyAlignment="1">
      <alignment vertical="center"/>
    </xf>
    <xf numFmtId="0" fontId="8" fillId="0" borderId="0" xfId="0" applyFont="1" applyFill="1" applyAlignment="1">
      <alignment horizontal="center" vertical="center"/>
    </xf>
    <xf numFmtId="0" fontId="6" fillId="0" borderId="0" xfId="0" applyFont="1" applyFill="1" applyAlignment="1">
      <alignment horizontal="right" vertical="center"/>
    </xf>
    <xf numFmtId="0" fontId="6" fillId="0" borderId="0" xfId="0" applyFont="1" applyFill="1" applyAlignment="1">
      <alignment vertical="center"/>
    </xf>
    <xf numFmtId="0" fontId="4" fillId="0" borderId="20" xfId="0" applyNumberFormat="1" applyFont="1" applyFill="1" applyBorder="1" applyAlignment="1">
      <alignment horizontal="center" vertical="center" wrapText="1"/>
    </xf>
    <xf numFmtId="0" fontId="4" fillId="0" borderId="21" xfId="0" applyNumberFormat="1" applyFont="1" applyFill="1" applyBorder="1" applyAlignment="1">
      <alignment horizontal="center" vertical="center" wrapText="1"/>
    </xf>
    <xf numFmtId="0" fontId="4" fillId="0" borderId="22" xfId="0" applyNumberFormat="1" applyFont="1" applyFill="1" applyBorder="1" applyAlignment="1">
      <alignment horizontal="center" vertical="center" wrapText="1"/>
    </xf>
    <xf numFmtId="0" fontId="6" fillId="3" borderId="0" xfId="0" applyFont="1" applyFill="1" applyAlignment="1">
      <alignment horizontal="center" vertical="center"/>
    </xf>
    <xf numFmtId="0" fontId="6" fillId="3" borderId="0" xfId="0" applyFont="1" applyFill="1" applyAlignment="1">
      <alignment horizontal="right" vertical="center"/>
    </xf>
    <xf numFmtId="0" fontId="6" fillId="3" borderId="0" xfId="0" applyFont="1" applyFill="1" applyAlignment="1">
      <alignment vertical="center"/>
    </xf>
    <xf numFmtId="0" fontId="9" fillId="0" borderId="0" xfId="0" applyFont="1" applyFill="1" applyAlignment="1">
      <alignment horizontal="left" vertical="center"/>
    </xf>
    <xf numFmtId="0" fontId="4" fillId="0" borderId="1" xfId="0" applyFont="1" applyFill="1" applyBorder="1" applyAlignment="1">
      <alignment horizontal="center" vertical="center"/>
    </xf>
    <xf numFmtId="0" fontId="0" fillId="3" borderId="0" xfId="0" applyFill="1" applyAlignment="1">
      <alignment horizontal="center" vertical="center"/>
    </xf>
    <xf numFmtId="0" fontId="0" fillId="3" borderId="0" xfId="0" applyFill="1">
      <alignment vertical="center"/>
    </xf>
    <xf numFmtId="0" fontId="0" fillId="3" borderId="0" xfId="0" applyFill="1" applyAlignment="1">
      <alignment horizontal="left" vertical="center"/>
    </xf>
    <xf numFmtId="0" fontId="4" fillId="3" borderId="0" xfId="0" applyFont="1" applyFill="1" applyAlignment="1">
      <alignment vertical="center"/>
    </xf>
    <xf numFmtId="0" fontId="4" fillId="0" borderId="0" xfId="0" applyFont="1" applyFill="1" applyBorder="1" applyAlignment="1">
      <alignment horizontal="centerContinuous" vertical="center"/>
    </xf>
    <xf numFmtId="0" fontId="4" fillId="0" borderId="0" xfId="0" applyFont="1" applyFill="1" applyBorder="1" applyAlignment="1">
      <alignment horizontal="right" vertical="center"/>
    </xf>
    <xf numFmtId="0" fontId="8" fillId="0" borderId="0" xfId="0" applyFont="1" applyBorder="1">
      <alignmen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3" xfId="0" applyFont="1" applyFill="1" applyBorder="1" applyAlignment="1">
      <alignment horizontal="center" vertical="center"/>
    </xf>
    <xf numFmtId="0" fontId="4" fillId="3" borderId="13"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6" fillId="3" borderId="0" xfId="0" applyFont="1" applyFill="1" applyAlignment="1">
      <alignment horizontal="left" vertical="center"/>
    </xf>
    <xf numFmtId="0" fontId="17" fillId="3" borderId="0" xfId="0" applyFont="1" applyFill="1" applyAlignment="1">
      <alignment horizontal="left" vertical="center"/>
    </xf>
    <xf numFmtId="0" fontId="7" fillId="0" borderId="78" xfId="0" applyFont="1" applyBorder="1" applyAlignment="1">
      <alignment horizontal="center" vertical="center"/>
    </xf>
    <xf numFmtId="0" fontId="7" fillId="0" borderId="0" xfId="0" applyFont="1" applyBorder="1" applyAlignment="1">
      <alignment horizontal="right" vertical="center"/>
    </xf>
    <xf numFmtId="0" fontId="18" fillId="0" borderId="0" xfId="0" applyFont="1" applyBorder="1" applyAlignment="1">
      <alignment horizontal="centerContinuous" vertical="center"/>
    </xf>
    <xf numFmtId="0" fontId="7" fillId="0" borderId="0" xfId="0" applyFont="1" applyBorder="1" applyAlignment="1">
      <alignment horizontal="centerContinuous" vertical="center"/>
    </xf>
    <xf numFmtId="0" fontId="7" fillId="0" borderId="0" xfId="0" applyFont="1" applyBorder="1">
      <alignment vertical="center"/>
    </xf>
    <xf numFmtId="0" fontId="7" fillId="0" borderId="0" xfId="0" applyFont="1" applyBorder="1" applyAlignment="1">
      <alignment horizontal="center" vertical="center"/>
    </xf>
    <xf numFmtId="0" fontId="7" fillId="0" borderId="0" xfId="0" applyFont="1" applyBorder="1" applyAlignment="1">
      <alignment horizontal="left" vertical="center"/>
    </xf>
    <xf numFmtId="0" fontId="7" fillId="0" borderId="0" xfId="0" applyFont="1">
      <alignment vertical="center"/>
    </xf>
    <xf numFmtId="0" fontId="18" fillId="0" borderId="0" xfId="0" applyFont="1">
      <alignment vertical="center"/>
    </xf>
    <xf numFmtId="0" fontId="18" fillId="0" borderId="0" xfId="0" applyFont="1" applyFill="1" applyAlignment="1">
      <alignment vertical="center"/>
    </xf>
    <xf numFmtId="0" fontId="18" fillId="0" borderId="0" xfId="0" applyFont="1" applyFill="1" applyAlignment="1">
      <alignment horizontal="left" vertical="center"/>
    </xf>
    <xf numFmtId="0" fontId="7" fillId="0" borderId="0" xfId="0" applyFont="1" applyFill="1" applyAlignment="1">
      <alignment horizontal="right" vertical="center"/>
    </xf>
    <xf numFmtId="0" fontId="7" fillId="0" borderId="0" xfId="0" applyFont="1" applyFill="1" applyAlignment="1">
      <alignment horizontal="center" vertical="center"/>
    </xf>
    <xf numFmtId="0" fontId="7" fillId="0" borderId="0" xfId="0" quotePrefix="1" applyFont="1" applyFill="1" applyAlignment="1">
      <alignment horizontal="center" vertical="center"/>
    </xf>
    <xf numFmtId="0" fontId="4" fillId="0" borderId="0" xfId="0" applyFont="1" applyFill="1" applyBorder="1" applyAlignment="1">
      <alignment vertical="center" shrinkToFit="1"/>
    </xf>
    <xf numFmtId="0" fontId="3" fillId="0" borderId="0" xfId="0" applyFont="1" applyFill="1" applyBorder="1" applyAlignment="1">
      <alignment vertical="center" shrinkToFit="1"/>
    </xf>
    <xf numFmtId="0" fontId="0" fillId="3" borderId="7" xfId="0" applyFill="1" applyBorder="1" applyAlignment="1">
      <alignment horizontal="center" vertical="center"/>
    </xf>
    <xf numFmtId="0" fontId="4" fillId="3" borderId="32"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80" xfId="0" applyFont="1" applyFill="1" applyBorder="1" applyAlignment="1">
      <alignment horizontal="center" vertical="center"/>
    </xf>
    <xf numFmtId="0" fontId="0" fillId="3" borderId="40" xfId="0" applyFill="1" applyBorder="1" applyAlignment="1">
      <alignment horizontal="center" vertical="center"/>
    </xf>
    <xf numFmtId="0" fontId="0" fillId="3" borderId="41" xfId="0" applyFill="1" applyBorder="1" applyAlignment="1">
      <alignment horizontal="center" vertical="center"/>
    </xf>
    <xf numFmtId="0" fontId="4" fillId="3" borderId="8" xfId="0" applyFont="1" applyFill="1" applyBorder="1">
      <alignment vertical="center"/>
    </xf>
    <xf numFmtId="0" fontId="4" fillId="3" borderId="82" xfId="0" applyFont="1" applyFill="1" applyBorder="1">
      <alignment vertical="center"/>
    </xf>
    <xf numFmtId="0" fontId="4" fillId="3" borderId="83" xfId="0" applyFont="1" applyFill="1" applyBorder="1">
      <alignment vertical="center"/>
    </xf>
    <xf numFmtId="0" fontId="0" fillId="3" borderId="82" xfId="0" applyFill="1" applyBorder="1">
      <alignment vertical="center"/>
    </xf>
    <xf numFmtId="0" fontId="0" fillId="3" borderId="9" xfId="0" applyFill="1" applyBorder="1">
      <alignment vertical="center"/>
    </xf>
    <xf numFmtId="0" fontId="4" fillId="3" borderId="12" xfId="0" applyFont="1" applyFill="1" applyBorder="1">
      <alignment vertical="center"/>
    </xf>
    <xf numFmtId="0" fontId="4" fillId="3" borderId="25" xfId="0" applyFont="1" applyFill="1" applyBorder="1">
      <alignment vertical="center"/>
    </xf>
    <xf numFmtId="0" fontId="4" fillId="3" borderId="27" xfId="0" applyFont="1" applyFill="1" applyBorder="1">
      <alignment vertical="center"/>
    </xf>
    <xf numFmtId="0" fontId="0" fillId="3" borderId="13" xfId="0" applyFill="1" applyBorder="1">
      <alignment vertical="center"/>
    </xf>
    <xf numFmtId="0" fontId="0" fillId="3" borderId="14" xfId="0" applyFill="1" applyBorder="1">
      <alignment vertical="center"/>
    </xf>
    <xf numFmtId="0" fontId="4" fillId="3" borderId="13" xfId="0" applyFont="1" applyFill="1" applyBorder="1">
      <alignment vertical="center"/>
    </xf>
    <xf numFmtId="0" fontId="4" fillId="3" borderId="16" xfId="0" applyFont="1" applyFill="1" applyBorder="1">
      <alignment vertical="center"/>
    </xf>
    <xf numFmtId="0" fontId="4" fillId="3" borderId="28" xfId="0" applyFont="1" applyFill="1" applyBorder="1">
      <alignment vertical="center"/>
    </xf>
    <xf numFmtId="0" fontId="4" fillId="3" borderId="20" xfId="0" applyFont="1" applyFill="1" applyBorder="1">
      <alignment vertical="center"/>
    </xf>
    <xf numFmtId="0" fontId="4" fillId="3" borderId="21" xfId="0" applyFont="1" applyFill="1" applyBorder="1">
      <alignment vertical="center"/>
    </xf>
    <xf numFmtId="0" fontId="0" fillId="3" borderId="81" xfId="0" applyFill="1" applyBorder="1">
      <alignment vertical="center"/>
    </xf>
    <xf numFmtId="0" fontId="0" fillId="3" borderId="21" xfId="0" applyFill="1" applyBorder="1">
      <alignment vertical="center"/>
    </xf>
    <xf numFmtId="0" fontId="0" fillId="3" borderId="22" xfId="0" applyFill="1" applyBorder="1">
      <alignment vertical="center"/>
    </xf>
    <xf numFmtId="0" fontId="0" fillId="3" borderId="13" xfId="0" applyFill="1" applyBorder="1" applyAlignment="1">
      <alignment horizontal="center" vertical="center"/>
    </xf>
    <xf numFmtId="0" fontId="7" fillId="3" borderId="0" xfId="0" applyNumberFormat="1" applyFont="1" applyFill="1" applyBorder="1" applyAlignment="1">
      <alignment horizontal="center" vertical="center"/>
    </xf>
    <xf numFmtId="0" fontId="11" fillId="3" borderId="0" xfId="0" applyFont="1" applyFill="1" applyBorder="1" applyAlignment="1">
      <alignment vertical="center"/>
    </xf>
    <xf numFmtId="0" fontId="11" fillId="3" borderId="0" xfId="0" applyFont="1" applyFill="1" applyBorder="1" applyAlignment="1">
      <alignment horizontal="center" vertical="center"/>
    </xf>
    <xf numFmtId="0" fontId="4" fillId="3" borderId="0" xfId="0" applyFont="1" applyFill="1" applyBorder="1" applyAlignment="1">
      <alignment horizontal="center" vertical="center" wrapText="1"/>
    </xf>
    <xf numFmtId="0" fontId="4" fillId="0" borderId="0" xfId="0" applyFont="1">
      <alignment vertical="center"/>
    </xf>
    <xf numFmtId="0" fontId="4" fillId="3"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shrinkToFit="1"/>
      <protection locked="0"/>
    </xf>
    <xf numFmtId="0" fontId="4" fillId="3" borderId="0" xfId="0" applyFont="1" applyFill="1" applyBorder="1" applyAlignment="1" applyProtection="1">
      <alignment horizontal="left" vertical="center" wrapText="1"/>
      <protection locked="0"/>
    </xf>
    <xf numFmtId="0" fontId="3" fillId="3" borderId="0" xfId="0" applyFont="1" applyFill="1" applyBorder="1" applyAlignment="1">
      <alignment vertical="center"/>
    </xf>
    <xf numFmtId="0" fontId="7" fillId="0" borderId="0" xfId="0" applyFont="1" applyAlignment="1">
      <alignment horizontal="right" vertical="center"/>
    </xf>
    <xf numFmtId="0" fontId="19" fillId="3" borderId="0" xfId="0" applyFont="1" applyFill="1">
      <alignment vertical="center"/>
    </xf>
    <xf numFmtId="0" fontId="19" fillId="3" borderId="0" xfId="0" applyFont="1" applyFill="1" applyAlignment="1">
      <alignment horizontal="left" vertical="center"/>
    </xf>
    <xf numFmtId="0" fontId="11" fillId="0" borderId="57" xfId="0" applyFont="1" applyFill="1" applyBorder="1" applyAlignment="1">
      <alignment horizontal="center" vertical="center" shrinkToFit="1"/>
    </xf>
    <xf numFmtId="0" fontId="11" fillId="0" borderId="58" xfId="0" applyFont="1" applyFill="1" applyBorder="1" applyAlignment="1">
      <alignment horizontal="center" vertical="center" shrinkToFit="1"/>
    </xf>
    <xf numFmtId="0" fontId="11" fillId="0" borderId="59" xfId="0" applyFont="1" applyFill="1" applyBorder="1" applyAlignment="1">
      <alignment horizontal="center" vertical="center" shrinkToFit="1"/>
    </xf>
    <xf numFmtId="0" fontId="7" fillId="2" borderId="78" xfId="0" applyFont="1" applyFill="1" applyBorder="1" applyAlignment="1" applyProtection="1">
      <alignment horizontal="center" vertical="center"/>
      <protection locked="0"/>
    </xf>
    <xf numFmtId="0" fontId="7" fillId="2" borderId="86" xfId="0" applyFont="1" applyFill="1" applyBorder="1" applyAlignment="1" applyProtection="1">
      <alignment horizontal="center" vertical="center"/>
      <protection locked="0"/>
    </xf>
    <xf numFmtId="0" fontId="4" fillId="2" borderId="51" xfId="0" applyFont="1" applyFill="1" applyBorder="1" applyAlignment="1" applyProtection="1">
      <alignment horizontal="center" vertical="center" shrinkToFit="1"/>
      <protection locked="0"/>
    </xf>
    <xf numFmtId="0" fontId="4" fillId="2" borderId="52" xfId="0" applyFont="1" applyFill="1" applyBorder="1" applyAlignment="1" applyProtection="1">
      <alignment horizontal="center" vertical="center" shrinkToFit="1"/>
      <protection locked="0"/>
    </xf>
    <xf numFmtId="0" fontId="4" fillId="2" borderId="53" xfId="0" applyFont="1" applyFill="1" applyBorder="1" applyAlignment="1" applyProtection="1">
      <alignment horizontal="center" vertical="center" shrinkToFit="1"/>
      <protection locked="0"/>
    </xf>
    <xf numFmtId="0" fontId="4" fillId="2" borderId="64" xfId="0" applyFont="1" applyFill="1" applyBorder="1" applyAlignment="1" applyProtection="1">
      <alignment horizontal="center" vertical="center" shrinkToFit="1"/>
      <protection locked="0"/>
    </xf>
    <xf numFmtId="0" fontId="4" fillId="2" borderId="65" xfId="0" applyFont="1" applyFill="1" applyBorder="1" applyAlignment="1" applyProtection="1">
      <alignment horizontal="center" vertical="center" shrinkToFit="1"/>
      <protection locked="0"/>
    </xf>
    <xf numFmtId="0" fontId="4" fillId="2" borderId="66" xfId="0" applyFont="1" applyFill="1" applyBorder="1" applyAlignment="1" applyProtection="1">
      <alignment horizontal="center" vertical="center" shrinkToFit="1"/>
      <protection locked="0"/>
    </xf>
    <xf numFmtId="0" fontId="0" fillId="3" borderId="13" xfId="1" applyNumberFormat="1" applyFont="1" applyFill="1" applyBorder="1" applyAlignment="1">
      <alignment horizontal="center" vertical="center"/>
    </xf>
    <xf numFmtId="0" fontId="4" fillId="5" borderId="13" xfId="0" applyFont="1" applyFill="1" applyBorder="1" applyAlignment="1">
      <alignment horizontal="left" vertical="center"/>
    </xf>
    <xf numFmtId="0" fontId="4" fillId="2" borderId="13" xfId="0" applyFont="1" applyFill="1" applyBorder="1" applyAlignment="1">
      <alignment horizontal="left" vertical="center"/>
    </xf>
    <xf numFmtId="0" fontId="0" fillId="3" borderId="0" xfId="0" applyFill="1" applyAlignment="1" applyProtection="1">
      <alignment horizontal="center" vertical="center"/>
      <protection locked="0"/>
    </xf>
    <xf numFmtId="0" fontId="0" fillId="5" borderId="13" xfId="0" applyFill="1" applyBorder="1" applyAlignment="1" applyProtection="1">
      <alignment horizontal="center" vertical="center"/>
      <protection locked="0"/>
    </xf>
    <xf numFmtId="20" fontId="0" fillId="5" borderId="13" xfId="0" applyNumberFormat="1" applyFill="1" applyBorder="1" applyAlignment="1" applyProtection="1">
      <alignment horizontal="center" vertical="center"/>
      <protection locked="0"/>
    </xf>
    <xf numFmtId="0" fontId="0" fillId="3" borderId="0" xfId="0" applyFill="1" applyAlignment="1" applyProtection="1">
      <alignment horizontal="right" vertical="center"/>
      <protection locked="0"/>
    </xf>
    <xf numFmtId="0" fontId="0" fillId="3" borderId="0" xfId="0" applyFill="1" applyProtection="1">
      <alignment vertical="center"/>
      <protection locked="0"/>
    </xf>
    <xf numFmtId="20" fontId="0" fillId="3" borderId="13" xfId="0" applyNumberFormat="1" applyFill="1" applyBorder="1" applyAlignment="1" applyProtection="1">
      <alignment horizontal="center" vertical="center"/>
      <protection locked="0"/>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left" vertical="center"/>
    </xf>
    <xf numFmtId="0" fontId="8" fillId="0" borderId="88" xfId="0" applyFont="1" applyFill="1" applyBorder="1" applyAlignment="1">
      <alignment vertical="center"/>
    </xf>
    <xf numFmtId="176" fontId="4" fillId="0" borderId="10" xfId="0" applyNumberFormat="1" applyFont="1" applyFill="1" applyBorder="1" applyAlignment="1">
      <alignment vertical="center"/>
    </xf>
    <xf numFmtId="176" fontId="4" fillId="0" borderId="0" xfId="0" applyNumberFormat="1" applyFont="1" applyFill="1" applyBorder="1" applyAlignment="1">
      <alignment vertical="center"/>
    </xf>
    <xf numFmtId="0" fontId="20" fillId="2" borderId="78" xfId="0" applyFont="1" applyFill="1" applyBorder="1" applyAlignment="1" applyProtection="1">
      <alignment horizontal="center" vertical="center"/>
      <protection locked="0"/>
    </xf>
    <xf numFmtId="0" fontId="20" fillId="2" borderId="86" xfId="0" applyFont="1" applyFill="1" applyBorder="1" applyAlignment="1" applyProtection="1">
      <alignment horizontal="center" vertical="center"/>
      <protection locked="0"/>
    </xf>
    <xf numFmtId="0" fontId="23" fillId="2" borderId="64" xfId="0" applyFont="1" applyFill="1" applyBorder="1" applyAlignment="1" applyProtection="1">
      <alignment horizontal="center" vertical="center" shrinkToFit="1"/>
      <protection locked="0"/>
    </xf>
    <xf numFmtId="0" fontId="23" fillId="2" borderId="65" xfId="0" applyFont="1" applyFill="1" applyBorder="1" applyAlignment="1" applyProtection="1">
      <alignment horizontal="center" vertical="center" shrinkToFit="1"/>
      <protection locked="0"/>
    </xf>
    <xf numFmtId="0" fontId="23" fillId="2" borderId="66" xfId="0" applyFont="1" applyFill="1" applyBorder="1" applyAlignment="1" applyProtection="1">
      <alignment horizontal="center" vertical="center" shrinkToFit="1"/>
      <protection locked="0"/>
    </xf>
    <xf numFmtId="0" fontId="23" fillId="2" borderId="51" xfId="0" applyFont="1" applyFill="1" applyBorder="1" applyAlignment="1" applyProtection="1">
      <alignment horizontal="center" vertical="center" shrinkToFit="1"/>
      <protection locked="0"/>
    </xf>
    <xf numFmtId="0" fontId="23" fillId="2" borderId="52" xfId="0" applyFont="1" applyFill="1" applyBorder="1" applyAlignment="1" applyProtection="1">
      <alignment horizontal="center" vertical="center" shrinkToFit="1"/>
      <protection locked="0"/>
    </xf>
    <xf numFmtId="0" fontId="23" fillId="2" borderId="53" xfId="0" applyFont="1" applyFill="1" applyBorder="1" applyAlignment="1" applyProtection="1">
      <alignment horizontal="center" vertical="center" shrinkToFit="1"/>
      <protection locked="0"/>
    </xf>
    <xf numFmtId="0" fontId="23" fillId="0" borderId="0" xfId="0" applyFont="1" applyFill="1" applyAlignment="1">
      <alignment vertical="center"/>
    </xf>
    <xf numFmtId="20" fontId="19" fillId="5" borderId="13" xfId="0" applyNumberFormat="1" applyFont="1" applyFill="1" applyBorder="1" applyAlignment="1" applyProtection="1">
      <alignment horizontal="center" vertical="center"/>
      <protection locked="0"/>
    </xf>
    <xf numFmtId="0" fontId="19" fillId="5" borderId="13" xfId="0" applyFont="1" applyFill="1" applyBorder="1" applyAlignment="1" applyProtection="1">
      <alignment horizontal="center" vertical="center"/>
      <protection locked="0"/>
    </xf>
    <xf numFmtId="0" fontId="16" fillId="3" borderId="0" xfId="0" applyFont="1" applyFill="1" applyAlignment="1">
      <alignment vertical="center"/>
    </xf>
    <xf numFmtId="0" fontId="7"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8"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Alignment="1" applyProtection="1">
      <alignment horizontal="left" vertical="center"/>
      <protection locked="0"/>
    </xf>
    <xf numFmtId="0" fontId="4" fillId="0" borderId="0" xfId="0" applyFont="1" applyFill="1" applyBorder="1" applyAlignment="1" applyProtection="1">
      <alignment vertical="center"/>
      <protection locked="0"/>
    </xf>
    <xf numFmtId="0" fontId="4" fillId="0" borderId="0" xfId="0" applyFont="1" applyFill="1" applyAlignment="1" applyProtection="1">
      <alignment horizontal="right" vertical="center"/>
      <protection locked="0"/>
    </xf>
    <xf numFmtId="0" fontId="4" fillId="0" borderId="12"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20" xfId="0" applyNumberFormat="1" applyFont="1" applyFill="1" applyBorder="1" applyAlignment="1" applyProtection="1">
      <alignment horizontal="center" vertical="center" wrapText="1"/>
      <protection locked="0"/>
    </xf>
    <xf numFmtId="0" fontId="4" fillId="0" borderId="21" xfId="0" applyNumberFormat="1" applyFont="1" applyFill="1" applyBorder="1" applyAlignment="1" applyProtection="1">
      <alignment horizontal="center" vertical="center" wrapText="1"/>
      <protection locked="0"/>
    </xf>
    <xf numFmtId="0" fontId="4" fillId="0" borderId="22"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justify" vertical="center" wrapText="1"/>
      <protection locked="0"/>
    </xf>
    <xf numFmtId="0" fontId="4" fillId="0" borderId="0" xfId="0" applyFo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right" vertical="center"/>
    </xf>
    <xf numFmtId="0" fontId="8" fillId="0" borderId="0" xfId="0" applyFont="1" applyBorder="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center" vertical="center"/>
    </xf>
    <xf numFmtId="0" fontId="7" fillId="0" borderId="78" xfId="0" applyFont="1" applyBorder="1" applyAlignment="1" applyProtection="1">
      <alignment horizontal="center" vertical="center"/>
    </xf>
    <xf numFmtId="0" fontId="18" fillId="0" borderId="0" xfId="0" applyFont="1" applyBorder="1" applyAlignment="1" applyProtection="1">
      <alignment horizontal="centerContinuous" vertical="center"/>
    </xf>
    <xf numFmtId="0" fontId="7" fillId="0" borderId="0" xfId="0" applyFont="1" applyBorder="1" applyAlignment="1" applyProtection="1">
      <alignment horizontal="centerContinuous" vertical="center"/>
    </xf>
    <xf numFmtId="0" fontId="7" fillId="0" borderId="0" xfId="0" applyFont="1" applyBorder="1" applyAlignment="1" applyProtection="1">
      <alignment horizontal="center" vertical="center"/>
    </xf>
    <xf numFmtId="0" fontId="7" fillId="0" borderId="0" xfId="0" applyFont="1" applyBorder="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6" fillId="0" borderId="0" xfId="0" applyFont="1" applyFill="1" applyAlignment="1" applyProtection="1">
      <alignment vertical="center"/>
    </xf>
    <xf numFmtId="0" fontId="7" fillId="0" borderId="0" xfId="0" applyFont="1" applyProtection="1">
      <alignment vertical="center"/>
    </xf>
    <xf numFmtId="0" fontId="18" fillId="0" borderId="0" xfId="0" applyFont="1" applyFill="1" applyAlignment="1" applyProtection="1">
      <alignment vertical="center"/>
    </xf>
    <xf numFmtId="0" fontId="6" fillId="0" borderId="0" xfId="0" applyFont="1" applyFill="1" applyAlignment="1" applyProtection="1">
      <alignment horizontal="left" vertical="center"/>
    </xf>
    <xf numFmtId="0" fontId="7" fillId="0" borderId="0" xfId="0" applyFont="1" applyBorder="1" applyAlignment="1" applyProtection="1">
      <alignment horizontal="right" vertical="center"/>
    </xf>
    <xf numFmtId="0" fontId="7" fillId="0" borderId="0" xfId="0" applyFont="1" applyBorder="1" applyAlignment="1" applyProtection="1">
      <alignment horizontal="left" vertical="center"/>
    </xf>
    <xf numFmtId="0" fontId="8" fillId="0" borderId="88" xfId="0" applyFont="1" applyFill="1" applyBorder="1" applyAlignment="1" applyProtection="1">
      <alignment vertical="center"/>
    </xf>
    <xf numFmtId="0" fontId="4" fillId="0" borderId="0" xfId="0" applyFont="1" applyFill="1" applyAlignment="1" applyProtection="1">
      <alignment horizontal="left" vertical="center"/>
    </xf>
    <xf numFmtId="0" fontId="4" fillId="0" borderId="0" xfId="0" applyFont="1" applyFill="1" applyAlignment="1" applyProtection="1">
      <alignment vertical="center"/>
    </xf>
    <xf numFmtId="0" fontId="18"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7" fillId="0" borderId="0" xfId="0" applyFont="1" applyAlignment="1" applyProtection="1">
      <alignment horizontal="righ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18" fillId="0" borderId="0" xfId="0" applyFont="1" applyProtection="1">
      <alignment vertical="center"/>
    </xf>
    <xf numFmtId="0" fontId="9" fillId="0" borderId="0" xfId="0" applyFont="1" applyFill="1" applyAlignment="1" applyProtection="1">
      <alignment horizontal="left" vertical="center"/>
    </xf>
    <xf numFmtId="0" fontId="7" fillId="3" borderId="0" xfId="0" applyNumberFormat="1" applyFont="1" applyFill="1" applyBorder="1" applyAlignment="1" applyProtection="1">
      <alignment horizontal="center" vertical="center"/>
    </xf>
    <xf numFmtId="0" fontId="4" fillId="0" borderId="0" xfId="0" applyFont="1" applyFill="1" applyAlignment="1" applyProtection="1">
      <alignment horizontal="right" vertical="center"/>
    </xf>
    <xf numFmtId="0" fontId="4" fillId="0" borderId="1" xfId="0" applyFont="1" applyFill="1" applyBorder="1" applyAlignment="1" applyProtection="1">
      <alignment horizontal="center" vertical="center"/>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vertical="center"/>
    </xf>
    <xf numFmtId="0" fontId="4" fillId="0" borderId="0" xfId="0" applyFont="1" applyFill="1" applyBorder="1" applyAlignment="1" applyProtection="1">
      <alignment horizontal="left" vertical="center"/>
    </xf>
    <xf numFmtId="0" fontId="4" fillId="3" borderId="0"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0" fontId="4" fillId="0" borderId="0" xfId="0" applyFont="1" applyFill="1" applyBorder="1" applyAlignment="1" applyProtection="1">
      <alignment horizontal="justify" vertical="center" wrapText="1"/>
    </xf>
    <xf numFmtId="0" fontId="4" fillId="0" borderId="0" xfId="0" applyFont="1" applyFill="1" applyBorder="1" applyAlignment="1" applyProtection="1">
      <alignment horizontal="centerContinuous" vertical="center"/>
    </xf>
    <xf numFmtId="0" fontId="4" fillId="0" borderId="0" xfId="0" applyFont="1" applyProtection="1">
      <alignment vertical="center"/>
    </xf>
    <xf numFmtId="0" fontId="4" fillId="3" borderId="0" xfId="0" applyFont="1" applyFill="1" applyBorder="1" applyAlignment="1" applyProtection="1">
      <alignment horizontal="center" vertical="center" shrinkToFit="1"/>
    </xf>
    <xf numFmtId="0" fontId="4" fillId="3" borderId="0" xfId="0" applyFont="1" applyFill="1" applyBorder="1" applyAlignment="1" applyProtection="1">
      <alignment horizontal="left" vertical="center" wrapText="1"/>
    </xf>
    <xf numFmtId="0" fontId="4" fillId="0" borderId="0" xfId="0" applyFont="1" applyFill="1" applyBorder="1" applyAlignment="1" applyProtection="1">
      <alignment horizontal="right" vertical="center"/>
    </xf>
    <xf numFmtId="0" fontId="4" fillId="0" borderId="0" xfId="0" applyFont="1" applyFill="1" applyBorder="1" applyAlignment="1" applyProtection="1">
      <alignment horizontal="center" vertical="center"/>
    </xf>
    <xf numFmtId="0" fontId="3" fillId="3" borderId="0" xfId="0" applyFont="1" applyFill="1" applyBorder="1" applyAlignment="1" applyProtection="1">
      <alignment vertical="center"/>
    </xf>
    <xf numFmtId="0" fontId="11" fillId="3" borderId="0" xfId="0" applyFont="1" applyFill="1" applyBorder="1" applyAlignment="1" applyProtection="1">
      <alignment vertical="center"/>
    </xf>
    <xf numFmtId="0" fontId="11" fillId="3" borderId="0" xfId="0" applyFont="1" applyFill="1" applyBorder="1" applyAlignment="1" applyProtection="1">
      <alignment horizontal="center" vertical="center"/>
    </xf>
    <xf numFmtId="0" fontId="4" fillId="0" borderId="0" xfId="0" applyFont="1" applyAlignment="1" applyProtection="1">
      <alignment horizontal="left" vertical="center"/>
    </xf>
    <xf numFmtId="0" fontId="4" fillId="0" borderId="0" xfId="0" applyFont="1" applyFill="1" applyAlignment="1" applyProtection="1">
      <alignment horizontal="center" vertical="center"/>
    </xf>
    <xf numFmtId="176" fontId="4" fillId="0" borderId="10" xfId="0" applyNumberFormat="1" applyFont="1" applyFill="1" applyBorder="1" applyAlignment="1" applyProtection="1">
      <alignment vertical="center"/>
    </xf>
    <xf numFmtId="176" fontId="4" fillId="0" borderId="0" xfId="0" applyNumberFormat="1" applyFont="1" applyFill="1" applyBorder="1" applyAlignment="1" applyProtection="1">
      <alignment vertical="center"/>
    </xf>
    <xf numFmtId="0" fontId="4" fillId="0" borderId="5"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0" fontId="11" fillId="0" borderId="91" xfId="0" applyFont="1" applyFill="1" applyBorder="1" applyAlignment="1" applyProtection="1">
      <alignment horizontal="center" vertical="center" shrinkToFit="1"/>
    </xf>
    <xf numFmtId="0" fontId="11" fillId="0" borderId="92" xfId="0" applyFont="1" applyFill="1" applyBorder="1" applyAlignment="1" applyProtection="1">
      <alignment horizontal="center" vertical="center" shrinkToFit="1"/>
    </xf>
    <xf numFmtId="0" fontId="11" fillId="0" borderId="93" xfId="0" applyFont="1" applyFill="1" applyBorder="1" applyAlignment="1" applyProtection="1">
      <alignment horizontal="center" vertical="center" shrinkToFit="1"/>
    </xf>
    <xf numFmtId="0" fontId="11" fillId="0" borderId="57" xfId="0" applyFont="1" applyFill="1" applyBorder="1" applyAlignment="1" applyProtection="1">
      <alignment horizontal="center" vertical="center" shrinkToFit="1"/>
    </xf>
    <xf numFmtId="0" fontId="11" fillId="0" borderId="58" xfId="0" applyFont="1" applyFill="1" applyBorder="1" applyAlignment="1" applyProtection="1">
      <alignment horizontal="center" vertical="center" shrinkToFit="1"/>
    </xf>
    <xf numFmtId="0" fontId="11" fillId="0" borderId="59" xfId="0" applyFont="1" applyFill="1" applyBorder="1" applyAlignment="1" applyProtection="1">
      <alignment horizontal="center" vertical="center" shrinkToFit="1"/>
    </xf>
    <xf numFmtId="0" fontId="4" fillId="3" borderId="0" xfId="0" applyFont="1" applyFill="1" applyBorder="1" applyAlignment="1">
      <alignment horizontal="left" vertical="center" indent="1"/>
    </xf>
    <xf numFmtId="179" fontId="4" fillId="3" borderId="16" xfId="0" applyNumberFormat="1" applyFont="1" applyFill="1" applyBorder="1" applyAlignment="1">
      <alignment horizontal="center" vertical="center"/>
    </xf>
    <xf numFmtId="179" fontId="4" fillId="3" borderId="28" xfId="0" applyNumberFormat="1" applyFont="1" applyFill="1" applyBorder="1" applyAlignment="1">
      <alignment horizontal="center" vertical="center"/>
    </xf>
    <xf numFmtId="179" fontId="4" fillId="3" borderId="15"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13" xfId="0" applyFont="1" applyFill="1" applyBorder="1" applyAlignment="1">
      <alignment horizontal="center" vertical="center"/>
    </xf>
    <xf numFmtId="0" fontId="23" fillId="5" borderId="38" xfId="0" applyFont="1" applyFill="1" applyBorder="1" applyAlignment="1" applyProtection="1">
      <alignment horizontal="center" vertical="center" wrapText="1"/>
      <protection locked="0"/>
    </xf>
    <xf numFmtId="0" fontId="23" fillId="5" borderId="47" xfId="0" applyFont="1" applyFill="1" applyBorder="1" applyAlignment="1" applyProtection="1">
      <alignment horizontal="center" vertical="center" wrapText="1"/>
      <protection locked="0"/>
    </xf>
    <xf numFmtId="0" fontId="23" fillId="5" borderId="27" xfId="0" applyFont="1" applyFill="1" applyBorder="1" applyAlignment="1" applyProtection="1">
      <alignment horizontal="center" vertical="center" wrapText="1"/>
      <protection locked="0"/>
    </xf>
    <xf numFmtId="0" fontId="23" fillId="5" borderId="45" xfId="0" applyFont="1" applyFill="1" applyBorder="1" applyAlignment="1" applyProtection="1">
      <alignment horizontal="center" vertical="center" wrapText="1"/>
      <protection locked="0"/>
    </xf>
    <xf numFmtId="57" fontId="23" fillId="5" borderId="46" xfId="0" applyNumberFormat="1" applyFont="1" applyFill="1" applyBorder="1" applyAlignment="1" applyProtection="1">
      <alignment horizontal="center" vertical="center" wrapText="1"/>
      <protection locked="0"/>
    </xf>
    <xf numFmtId="57" fontId="23" fillId="5" borderId="39" xfId="0" applyNumberFormat="1" applyFont="1" applyFill="1" applyBorder="1" applyAlignment="1" applyProtection="1">
      <alignment horizontal="center" vertical="center" wrapText="1"/>
      <protection locked="0"/>
    </xf>
    <xf numFmtId="57" fontId="23" fillId="5" borderId="44" xfId="0" applyNumberFormat="1" applyFont="1" applyFill="1" applyBorder="1" applyAlignment="1" applyProtection="1">
      <alignment horizontal="center" vertical="center" wrapText="1"/>
      <protection locked="0"/>
    </xf>
    <xf numFmtId="57" fontId="23" fillId="5" borderId="26" xfId="0" applyNumberFormat="1" applyFont="1" applyFill="1" applyBorder="1" applyAlignment="1" applyProtection="1">
      <alignment horizontal="center" vertical="center" wrapText="1"/>
      <protection locked="0"/>
    </xf>
    <xf numFmtId="177" fontId="4" fillId="0" borderId="13" xfId="0" applyNumberFormat="1" applyFont="1" applyFill="1" applyBorder="1" applyAlignment="1">
      <alignment horizontal="center" vertical="center"/>
    </xf>
    <xf numFmtId="176" fontId="4" fillId="0" borderId="16" xfId="0" applyNumberFormat="1" applyFont="1" applyFill="1" applyBorder="1" applyAlignment="1">
      <alignment horizontal="center" vertical="center"/>
    </xf>
    <xf numFmtId="176" fontId="4" fillId="0" borderId="28"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0" fontId="4" fillId="0" borderId="16"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5" xfId="0" applyFont="1" applyFill="1" applyBorder="1" applyAlignment="1">
      <alignment horizontal="center" vertical="center"/>
    </xf>
    <xf numFmtId="178" fontId="4" fillId="3" borderId="16" xfId="0" applyNumberFormat="1" applyFont="1" applyFill="1" applyBorder="1" applyAlignment="1">
      <alignment horizontal="center" vertical="center"/>
    </xf>
    <xf numFmtId="178" fontId="4" fillId="3" borderId="28" xfId="0" applyNumberFormat="1" applyFont="1" applyFill="1" applyBorder="1" applyAlignment="1">
      <alignment horizontal="center" vertical="center"/>
    </xf>
    <xf numFmtId="178" fontId="4" fillId="3" borderId="15" xfId="0" applyNumberFormat="1" applyFont="1" applyFill="1" applyBorder="1" applyAlignment="1">
      <alignment horizontal="center" vertical="center"/>
    </xf>
    <xf numFmtId="0" fontId="4" fillId="0" borderId="13" xfId="0" applyFont="1" applyFill="1" applyBorder="1" applyAlignment="1">
      <alignment horizontal="right" vertical="center"/>
    </xf>
    <xf numFmtId="177" fontId="4" fillId="0" borderId="13" xfId="1" applyNumberFormat="1" applyFont="1" applyFill="1" applyBorder="1" applyAlignment="1">
      <alignment horizontal="right" vertical="center"/>
    </xf>
    <xf numFmtId="0" fontId="4" fillId="0" borderId="16" xfId="0" applyFont="1" applyFill="1" applyBorder="1" applyAlignment="1">
      <alignment horizontal="right" vertical="center"/>
    </xf>
    <xf numFmtId="0" fontId="4" fillId="0" borderId="15" xfId="0" applyFont="1" applyFill="1" applyBorder="1" applyAlignment="1">
      <alignment horizontal="right" vertical="center"/>
    </xf>
    <xf numFmtId="0" fontId="4" fillId="5" borderId="13" xfId="0" applyFont="1" applyFill="1" applyBorder="1" applyAlignment="1" applyProtection="1">
      <alignment horizontal="right" vertical="center"/>
      <protection locked="0"/>
    </xf>
    <xf numFmtId="177" fontId="4" fillId="5" borderId="13" xfId="1" applyNumberFormat="1" applyFont="1" applyFill="1" applyBorder="1" applyAlignment="1" applyProtection="1">
      <alignment horizontal="right" vertical="center"/>
      <protection locked="0"/>
    </xf>
    <xf numFmtId="0" fontId="23" fillId="5" borderId="13" xfId="0" applyFont="1" applyFill="1" applyBorder="1" applyAlignment="1" applyProtection="1">
      <alignment horizontal="right" vertical="center"/>
      <protection locked="0"/>
    </xf>
    <xf numFmtId="176" fontId="23" fillId="5" borderId="13" xfId="0" applyNumberFormat="1" applyFont="1" applyFill="1" applyBorder="1" applyAlignment="1" applyProtection="1">
      <alignment horizontal="right" vertical="center"/>
      <protection locked="0"/>
    </xf>
    <xf numFmtId="0" fontId="23" fillId="5" borderId="16" xfId="0" applyFont="1" applyFill="1" applyBorder="1" applyAlignment="1" applyProtection="1">
      <alignment horizontal="right" vertical="center"/>
      <protection locked="0"/>
    </xf>
    <xf numFmtId="0" fontId="23" fillId="5" borderId="15" xfId="0" applyFont="1" applyFill="1" applyBorder="1" applyAlignment="1" applyProtection="1">
      <alignment horizontal="right" vertical="center"/>
      <protection locked="0"/>
    </xf>
    <xf numFmtId="0" fontId="4" fillId="0" borderId="0"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29" xfId="0" applyFont="1" applyFill="1" applyBorder="1" applyAlignment="1">
      <alignment horizontal="center" vertical="center" wrapText="1"/>
    </xf>
    <xf numFmtId="177" fontId="9" fillId="3" borderId="30" xfId="1" applyNumberFormat="1" applyFont="1" applyFill="1" applyBorder="1" applyAlignment="1">
      <alignment horizontal="center" vertical="center" wrapText="1"/>
    </xf>
    <xf numFmtId="177" fontId="9" fillId="3" borderId="29" xfId="1" applyNumberFormat="1" applyFont="1" applyFill="1" applyBorder="1" applyAlignment="1">
      <alignment horizontal="center" vertical="center" wrapText="1"/>
    </xf>
    <xf numFmtId="0" fontId="4" fillId="5" borderId="46" xfId="0" applyFont="1" applyFill="1" applyBorder="1" applyAlignment="1" applyProtection="1">
      <alignment horizontal="left" vertical="center" wrapText="1"/>
      <protection locked="0"/>
    </xf>
    <xf numFmtId="0" fontId="4" fillId="5" borderId="37" xfId="0" applyFont="1" applyFill="1" applyBorder="1" applyAlignment="1" applyProtection="1">
      <alignment horizontal="left" vertical="center" wrapText="1"/>
      <protection locked="0"/>
    </xf>
    <xf numFmtId="0" fontId="4" fillId="5" borderId="47" xfId="0" applyFont="1" applyFill="1" applyBorder="1" applyAlignment="1" applyProtection="1">
      <alignment horizontal="left" vertical="center" wrapText="1"/>
      <protection locked="0"/>
    </xf>
    <xf numFmtId="0" fontId="4" fillId="5" borderId="44" xfId="0" applyFont="1" applyFill="1" applyBorder="1" applyAlignment="1" applyProtection="1">
      <alignment horizontal="left" vertical="center" wrapText="1"/>
      <protection locked="0"/>
    </xf>
    <xf numFmtId="0" fontId="4" fillId="5" borderId="36" xfId="0" applyFont="1" applyFill="1" applyBorder="1" applyAlignment="1" applyProtection="1">
      <alignment horizontal="left" vertical="center" wrapText="1"/>
      <protection locked="0"/>
    </xf>
    <xf numFmtId="0" fontId="4" fillId="5" borderId="45" xfId="0" applyFont="1" applyFill="1" applyBorder="1" applyAlignment="1" applyProtection="1">
      <alignment horizontal="left" vertical="center" wrapText="1"/>
      <protection locked="0"/>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177" fontId="9" fillId="3" borderId="1" xfId="1" applyNumberFormat="1" applyFont="1" applyFill="1" applyBorder="1" applyAlignment="1">
      <alignment horizontal="center" vertical="center" wrapText="1"/>
    </xf>
    <xf numFmtId="177" fontId="9" fillId="3" borderId="3"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5" borderId="31" xfId="0" applyFont="1" applyFill="1" applyBorder="1" applyAlignment="1" applyProtection="1">
      <alignment horizontal="left" vertical="center" wrapText="1"/>
      <protection locked="0"/>
    </xf>
    <xf numFmtId="0" fontId="4" fillId="5" borderId="0" xfId="0" applyFont="1" applyFill="1" applyBorder="1" applyAlignment="1" applyProtection="1">
      <alignment horizontal="left" vertical="center" wrapText="1"/>
      <protection locked="0"/>
    </xf>
    <xf numFmtId="0" fontId="4" fillId="5" borderId="11" xfId="0" applyFont="1" applyFill="1" applyBorder="1" applyAlignment="1" applyProtection="1">
      <alignment horizontal="left" vertical="center" wrapText="1"/>
      <protection locked="0"/>
    </xf>
    <xf numFmtId="0" fontId="4" fillId="0" borderId="71"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4" fillId="0" borderId="73" xfId="0" applyFont="1" applyFill="1" applyBorder="1" applyAlignment="1">
      <alignment horizontal="center" vertical="center" wrapText="1"/>
    </xf>
    <xf numFmtId="0" fontId="4" fillId="0" borderId="60" xfId="0" applyFont="1" applyFill="1" applyBorder="1" applyAlignment="1">
      <alignment horizontal="center" vertical="center"/>
    </xf>
    <xf numFmtId="0" fontId="4" fillId="0" borderId="70" xfId="0" applyFont="1" applyFill="1" applyBorder="1" applyAlignment="1">
      <alignment horizontal="center" vertical="center"/>
    </xf>
    <xf numFmtId="0" fontId="4" fillId="2" borderId="30" xfId="0" applyFont="1" applyFill="1" applyBorder="1" applyAlignment="1" applyProtection="1">
      <alignment horizontal="center" vertical="center" wrapText="1"/>
      <protection locked="0"/>
    </xf>
    <xf numFmtId="0" fontId="4" fillId="4" borderId="15" xfId="0" applyFont="1" applyFill="1" applyBorder="1" applyAlignment="1" applyProtection="1">
      <alignment horizontal="center" vertical="center" wrapText="1"/>
      <protection locked="0"/>
    </xf>
    <xf numFmtId="0" fontId="4" fillId="4" borderId="30"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4" borderId="38" xfId="0" applyFont="1" applyFill="1" applyBorder="1" applyAlignment="1" applyProtection="1">
      <alignment horizontal="center" vertical="center" wrapText="1"/>
      <protection locked="0"/>
    </xf>
    <xf numFmtId="0" fontId="4" fillId="4" borderId="39"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shrinkToFit="1"/>
      <protection locked="0"/>
    </xf>
    <xf numFmtId="0" fontId="4" fillId="4" borderId="28" xfId="0" applyFont="1" applyFill="1" applyBorder="1" applyAlignment="1" applyProtection="1">
      <alignment horizontal="center" vertical="center" shrinkToFit="1"/>
      <protection locked="0"/>
    </xf>
    <xf numFmtId="0" fontId="4" fillId="4" borderId="15" xfId="0" applyFont="1" applyFill="1" applyBorder="1" applyAlignment="1" applyProtection="1">
      <alignment horizontal="center" vertical="center" shrinkToFit="1"/>
      <protection locked="0"/>
    </xf>
    <xf numFmtId="0" fontId="4" fillId="4" borderId="16" xfId="0" applyFont="1" applyFill="1" applyBorder="1" applyAlignment="1" applyProtection="1">
      <alignment horizontal="center" vertical="center" shrinkToFit="1"/>
      <protection locked="0"/>
    </xf>
    <xf numFmtId="0" fontId="4" fillId="5" borderId="16" xfId="0"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wrapText="1"/>
      <protection locked="0"/>
    </xf>
    <xf numFmtId="0" fontId="4" fillId="5" borderId="29" xfId="0" applyFont="1" applyFill="1" applyBorder="1" applyAlignment="1" applyProtection="1">
      <alignment horizontal="center" vertical="center" wrapText="1"/>
      <protection locked="0"/>
    </xf>
    <xf numFmtId="0" fontId="4" fillId="5" borderId="38" xfId="0" applyFont="1" applyFill="1" applyBorder="1" applyAlignment="1" applyProtection="1">
      <alignment horizontal="center" vertical="center" wrapText="1"/>
      <protection locked="0"/>
    </xf>
    <xf numFmtId="0" fontId="4" fillId="5" borderId="37" xfId="0" applyFont="1" applyFill="1" applyBorder="1" applyAlignment="1" applyProtection="1">
      <alignment horizontal="center" vertical="center" wrapText="1"/>
      <protection locked="0"/>
    </xf>
    <xf numFmtId="0" fontId="4" fillId="5" borderId="47" xfId="0" applyFont="1" applyFill="1" applyBorder="1" applyAlignment="1" applyProtection="1">
      <alignment horizontal="center" vertical="center" wrapText="1"/>
      <protection locked="0"/>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4" borderId="77" xfId="0" applyFont="1" applyFill="1" applyBorder="1" applyAlignment="1" applyProtection="1">
      <alignment horizontal="center" vertical="center" wrapText="1"/>
      <protection locked="0"/>
    </xf>
    <xf numFmtId="0" fontId="4" fillId="4" borderId="74" xfId="0" applyFont="1" applyFill="1" applyBorder="1" applyAlignment="1" applyProtection="1">
      <alignment horizontal="center" vertical="center" wrapText="1"/>
      <protection locked="0"/>
    </xf>
    <xf numFmtId="0" fontId="4" fillId="4" borderId="16" xfId="0" applyFont="1" applyFill="1" applyBorder="1" applyAlignment="1" applyProtection="1">
      <alignment horizontal="center" vertical="center" wrapText="1"/>
      <protection locked="0"/>
    </xf>
    <xf numFmtId="0" fontId="4" fillId="5" borderId="46" xfId="0" applyFont="1" applyFill="1" applyBorder="1" applyAlignment="1" applyProtection="1">
      <alignment horizontal="left" vertical="center"/>
      <protection locked="0"/>
    </xf>
    <xf numFmtId="0" fontId="4" fillId="5" borderId="37" xfId="0" applyFont="1" applyFill="1" applyBorder="1" applyAlignment="1" applyProtection="1">
      <alignment horizontal="left" vertical="center"/>
      <protection locked="0"/>
    </xf>
    <xf numFmtId="0" fontId="4" fillId="5" borderId="47" xfId="0" applyFont="1" applyFill="1" applyBorder="1" applyAlignment="1" applyProtection="1">
      <alignment horizontal="left" vertical="center"/>
      <protection locked="0"/>
    </xf>
    <xf numFmtId="0" fontId="4" fillId="5" borderId="44" xfId="0" applyFont="1" applyFill="1" applyBorder="1" applyAlignment="1" applyProtection="1">
      <alignment horizontal="left" vertical="center"/>
      <protection locked="0"/>
    </xf>
    <xf numFmtId="0" fontId="4" fillId="5" borderId="36" xfId="0" applyFont="1" applyFill="1" applyBorder="1" applyAlignment="1" applyProtection="1">
      <alignment horizontal="left" vertical="center"/>
      <protection locked="0"/>
    </xf>
    <xf numFmtId="0" fontId="4" fillId="5" borderId="45" xfId="0" applyFont="1" applyFill="1" applyBorder="1" applyAlignment="1" applyProtection="1">
      <alignment horizontal="left" vertical="center"/>
      <protection locked="0"/>
    </xf>
    <xf numFmtId="0" fontId="23" fillId="2" borderId="30" xfId="0" applyFont="1" applyFill="1" applyBorder="1" applyAlignment="1" applyProtection="1">
      <alignment horizontal="center" vertical="center" wrapText="1"/>
      <protection locked="0"/>
    </xf>
    <xf numFmtId="0" fontId="23" fillId="4" borderId="15" xfId="0" applyFont="1" applyFill="1" applyBorder="1" applyAlignment="1" applyProtection="1">
      <alignment horizontal="center" vertical="center" wrapText="1"/>
      <protection locked="0"/>
    </xf>
    <xf numFmtId="0" fontId="23" fillId="4" borderId="30" xfId="0" applyFont="1" applyFill="1" applyBorder="1" applyAlignment="1" applyProtection="1">
      <alignment horizontal="center" vertical="center" wrapText="1"/>
      <protection locked="0"/>
    </xf>
    <xf numFmtId="0" fontId="23" fillId="2" borderId="16" xfId="0" applyFont="1" applyFill="1" applyBorder="1" applyAlignment="1" applyProtection="1">
      <alignment horizontal="center" vertical="center" wrapText="1"/>
      <protection locked="0"/>
    </xf>
    <xf numFmtId="0" fontId="23" fillId="4" borderId="16" xfId="0" applyFont="1" applyFill="1" applyBorder="1" applyAlignment="1" applyProtection="1">
      <alignment horizontal="center" vertical="center" wrapText="1"/>
      <protection locked="0"/>
    </xf>
    <xf numFmtId="0" fontId="23" fillId="2" borderId="16" xfId="0" applyFont="1" applyFill="1" applyBorder="1" applyAlignment="1" applyProtection="1">
      <alignment horizontal="center" vertical="center" shrinkToFit="1"/>
      <protection locked="0"/>
    </xf>
    <xf numFmtId="0" fontId="23" fillId="4" borderId="28" xfId="0" applyFont="1" applyFill="1" applyBorder="1" applyAlignment="1" applyProtection="1">
      <alignment horizontal="center" vertical="center" shrinkToFit="1"/>
      <protection locked="0"/>
    </xf>
    <xf numFmtId="0" fontId="23" fillId="4" borderId="15" xfId="0" applyFont="1" applyFill="1" applyBorder="1" applyAlignment="1" applyProtection="1">
      <alignment horizontal="center" vertical="center" shrinkToFit="1"/>
      <protection locked="0"/>
    </xf>
    <xf numFmtId="0" fontId="23" fillId="4" borderId="16" xfId="0" applyFont="1" applyFill="1" applyBorder="1" applyAlignment="1" applyProtection="1">
      <alignment horizontal="center" vertical="center" shrinkToFit="1"/>
      <protection locked="0"/>
    </xf>
    <xf numFmtId="0" fontId="23" fillId="5" borderId="16" xfId="0" applyFont="1" applyFill="1" applyBorder="1" applyAlignment="1" applyProtection="1">
      <alignment horizontal="center" vertical="center" wrapText="1"/>
      <protection locked="0"/>
    </xf>
    <xf numFmtId="0" fontId="23" fillId="5" borderId="28" xfId="0" applyFont="1" applyFill="1" applyBorder="1" applyAlignment="1" applyProtection="1">
      <alignment horizontal="center" vertical="center" wrapText="1"/>
      <protection locked="0"/>
    </xf>
    <xf numFmtId="0" fontId="23" fillId="5" borderId="29" xfId="0" applyFont="1" applyFill="1" applyBorder="1" applyAlignment="1" applyProtection="1">
      <alignment horizontal="center" vertical="center" wrapText="1"/>
      <protection locked="0"/>
    </xf>
    <xf numFmtId="0" fontId="9" fillId="3" borderId="75" xfId="0" applyFont="1" applyFill="1" applyBorder="1" applyAlignment="1">
      <alignment horizontal="center" vertical="center" wrapText="1"/>
    </xf>
    <xf numFmtId="0" fontId="9" fillId="3" borderId="79" xfId="0" applyFont="1" applyFill="1" applyBorder="1" applyAlignment="1">
      <alignment horizontal="center" vertical="center" wrapText="1"/>
    </xf>
    <xf numFmtId="177" fontId="9" fillId="3" borderId="75" xfId="1" applyNumberFormat="1" applyFont="1" applyFill="1" applyBorder="1" applyAlignment="1">
      <alignment horizontal="center" vertical="center" wrapText="1"/>
    </xf>
    <xf numFmtId="177" fontId="9" fillId="3" borderId="79" xfId="1" applyNumberFormat="1" applyFont="1" applyFill="1" applyBorder="1" applyAlignment="1">
      <alignment horizontal="center" vertical="center" wrapText="1"/>
    </xf>
    <xf numFmtId="0" fontId="4" fillId="5" borderId="24" xfId="0" applyFont="1" applyFill="1" applyBorder="1" applyAlignment="1" applyProtection="1">
      <alignment horizontal="left" vertical="center" wrapText="1"/>
      <protection locked="0"/>
    </xf>
    <xf numFmtId="0" fontId="4" fillId="5" borderId="5" xfId="0" applyFont="1" applyFill="1" applyBorder="1" applyAlignment="1" applyProtection="1">
      <alignment horizontal="left" vertical="center" wrapText="1"/>
      <protection locked="0"/>
    </xf>
    <xf numFmtId="0" fontId="4" fillId="5" borderId="6" xfId="0" applyFont="1" applyFill="1" applyBorder="1" applyAlignment="1" applyProtection="1">
      <alignment horizontal="left" vertical="center" wrapText="1"/>
      <protection locked="0"/>
    </xf>
    <xf numFmtId="0" fontId="23" fillId="2" borderId="38" xfId="0" applyFont="1" applyFill="1" applyBorder="1" applyAlignment="1" applyProtection="1">
      <alignment horizontal="center" vertical="center" wrapText="1"/>
      <protection locked="0"/>
    </xf>
    <xf numFmtId="0" fontId="23" fillId="4" borderId="39" xfId="0" applyFont="1" applyFill="1" applyBorder="1" applyAlignment="1" applyProtection="1">
      <alignment horizontal="center" vertical="center" wrapText="1"/>
      <protection locked="0"/>
    </xf>
    <xf numFmtId="0" fontId="23" fillId="4" borderId="27" xfId="0" applyFont="1" applyFill="1" applyBorder="1" applyAlignment="1" applyProtection="1">
      <alignment horizontal="center" vertical="center" wrapText="1"/>
      <protection locked="0"/>
    </xf>
    <xf numFmtId="0" fontId="23" fillId="4" borderId="26" xfId="0" applyFont="1" applyFill="1" applyBorder="1" applyAlignment="1" applyProtection="1">
      <alignment horizontal="center" vertical="center" wrapText="1"/>
      <protection locked="0"/>
    </xf>
    <xf numFmtId="0" fontId="23" fillId="5" borderId="37" xfId="0" applyFont="1" applyFill="1" applyBorder="1" applyAlignment="1" applyProtection="1">
      <alignment horizontal="center" vertical="center" wrapText="1"/>
      <protection locked="0"/>
    </xf>
    <xf numFmtId="0" fontId="23" fillId="5" borderId="36" xfId="0" applyFont="1" applyFill="1" applyBorder="1" applyAlignment="1" applyProtection="1">
      <alignment horizontal="center" vertical="center" wrapText="1"/>
      <protection locked="0"/>
    </xf>
    <xf numFmtId="0" fontId="4" fillId="0" borderId="69" xfId="0" applyFont="1" applyFill="1" applyBorder="1" applyAlignment="1">
      <alignment horizontal="center" vertical="center"/>
    </xf>
    <xf numFmtId="0" fontId="23" fillId="2" borderId="75" xfId="0" applyFont="1" applyFill="1" applyBorder="1" applyAlignment="1" applyProtection="1">
      <alignment horizontal="center" vertical="center" wrapText="1"/>
      <protection locked="0"/>
    </xf>
    <xf numFmtId="0" fontId="23" fillId="4" borderId="76" xfId="0" applyFont="1" applyFill="1" applyBorder="1" applyAlignment="1" applyProtection="1">
      <alignment horizontal="center" vertical="center" wrapText="1"/>
      <protection locked="0"/>
    </xf>
    <xf numFmtId="0" fontId="23" fillId="2" borderId="4" xfId="0" applyFont="1" applyFill="1" applyBorder="1" applyAlignment="1" applyProtection="1">
      <alignment horizontal="center" vertical="center" wrapText="1"/>
      <protection locked="0"/>
    </xf>
    <xf numFmtId="0" fontId="23" fillId="4" borderId="35" xfId="0" applyFont="1" applyFill="1" applyBorder="1" applyAlignment="1" applyProtection="1">
      <alignment horizontal="center" vertical="center" wrapText="1"/>
      <protection locked="0"/>
    </xf>
    <xf numFmtId="0" fontId="23" fillId="5" borderId="4" xfId="0" applyFont="1" applyFill="1" applyBorder="1" applyAlignment="1" applyProtection="1">
      <alignment horizontal="center" vertical="center" wrapText="1"/>
      <protection locked="0"/>
    </xf>
    <xf numFmtId="0" fontId="23" fillId="5" borderId="5" xfId="0" applyFont="1" applyFill="1" applyBorder="1" applyAlignment="1" applyProtection="1">
      <alignment horizontal="center" vertical="center" wrapText="1"/>
      <protection locked="0"/>
    </xf>
    <xf numFmtId="0" fontId="23" fillId="5" borderId="6" xfId="0" applyFont="1" applyFill="1" applyBorder="1" applyAlignment="1" applyProtection="1">
      <alignment horizontal="center" vertical="center" wrapText="1"/>
      <protection locked="0"/>
    </xf>
    <xf numFmtId="0" fontId="4" fillId="0" borderId="48"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23" fillId="5" borderId="10" xfId="0" applyFont="1" applyFill="1" applyBorder="1" applyAlignment="1" applyProtection="1">
      <alignment horizontal="center" vertical="center" wrapText="1"/>
      <protection locked="0"/>
    </xf>
    <xf numFmtId="0" fontId="23" fillId="5" borderId="11" xfId="0" applyFont="1" applyFill="1" applyBorder="1" applyAlignment="1" applyProtection="1">
      <alignment horizontal="center" vertical="center" wrapText="1"/>
      <protection locked="0"/>
    </xf>
    <xf numFmtId="57" fontId="23" fillId="5" borderId="24" xfId="0" applyNumberFormat="1" applyFont="1" applyFill="1" applyBorder="1" applyAlignment="1" applyProtection="1">
      <alignment horizontal="center" vertical="center" wrapText="1"/>
      <protection locked="0"/>
    </xf>
    <xf numFmtId="57" fontId="23" fillId="5" borderId="35" xfId="0" applyNumberFormat="1" applyFont="1" applyFill="1" applyBorder="1" applyAlignment="1" applyProtection="1">
      <alignment horizontal="center" vertical="center" wrapText="1"/>
      <protection locked="0"/>
    </xf>
    <xf numFmtId="57" fontId="23" fillId="5" borderId="31" xfId="0" applyNumberFormat="1" applyFont="1" applyFill="1" applyBorder="1" applyAlignment="1" applyProtection="1">
      <alignment horizontal="center" vertical="center" wrapText="1"/>
      <protection locked="0"/>
    </xf>
    <xf numFmtId="57" fontId="23" fillId="5" borderId="34" xfId="0" applyNumberFormat="1" applyFont="1" applyFill="1" applyBorder="1" applyAlignment="1" applyProtection="1">
      <alignment horizontal="center" vertical="center" wrapText="1"/>
      <protection locked="0"/>
    </xf>
    <xf numFmtId="0" fontId="4" fillId="0" borderId="2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30"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90" xfId="0" applyFont="1" applyBorder="1" applyAlignment="1">
      <alignment horizontal="center" vertical="center" wrapText="1"/>
    </xf>
    <xf numFmtId="0" fontId="4" fillId="0" borderId="33" xfId="0" applyFont="1" applyBorder="1" applyAlignment="1">
      <alignment horizontal="center" vertical="center" wrapText="1"/>
    </xf>
    <xf numFmtId="20" fontId="7" fillId="5" borderId="13" xfId="0" applyNumberFormat="1" applyFont="1" applyFill="1" applyBorder="1" applyAlignment="1" applyProtection="1">
      <alignment horizontal="center" vertical="center"/>
      <protection locked="0"/>
    </xf>
    <xf numFmtId="20" fontId="7" fillId="5" borderId="16" xfId="0" applyNumberFormat="1" applyFont="1" applyFill="1" applyBorder="1" applyAlignment="1" applyProtection="1">
      <alignment horizontal="center" vertical="center"/>
      <protection locked="0"/>
    </xf>
    <xf numFmtId="20" fontId="7" fillId="5" borderId="28" xfId="0" applyNumberFormat="1" applyFont="1" applyFill="1" applyBorder="1" applyAlignment="1" applyProtection="1">
      <alignment horizontal="center" vertical="center"/>
      <protection locked="0"/>
    </xf>
    <xf numFmtId="20" fontId="7" fillId="5" borderId="15" xfId="0" applyNumberFormat="1" applyFont="1" applyFill="1" applyBorder="1" applyAlignment="1" applyProtection="1">
      <alignment horizontal="center" vertical="center"/>
      <protection locked="0"/>
    </xf>
    <xf numFmtId="176" fontId="7" fillId="0" borderId="13" xfId="0" applyNumberFormat="1"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22" fillId="2" borderId="0" xfId="0" applyFont="1" applyFill="1" applyAlignment="1" applyProtection="1">
      <alignment horizontal="center" vertical="center"/>
      <protection locked="0"/>
    </xf>
    <xf numFmtId="0" fontId="22" fillId="4" borderId="0" xfId="0" applyFont="1" applyFill="1" applyAlignment="1" applyProtection="1">
      <alignment horizontal="center" vertical="center"/>
      <protection locked="0"/>
    </xf>
    <xf numFmtId="0" fontId="21" fillId="5" borderId="0" xfId="0" applyFont="1" applyFill="1" applyAlignment="1" applyProtection="1">
      <alignment horizontal="center" vertical="center"/>
      <protection locked="0"/>
    </xf>
    <xf numFmtId="0" fontId="6" fillId="0" borderId="0" xfId="0" applyFont="1" applyFill="1" applyAlignment="1">
      <alignment horizontal="center" vertical="center"/>
    </xf>
    <xf numFmtId="0" fontId="22" fillId="5" borderId="0" xfId="0" applyFont="1" applyFill="1" applyAlignment="1" applyProtection="1">
      <alignment horizontal="center" vertical="center"/>
      <protection locked="0"/>
    </xf>
    <xf numFmtId="0" fontId="7" fillId="0" borderId="13" xfId="0" applyFont="1" applyFill="1" applyBorder="1" applyAlignment="1" applyProtection="1">
      <alignment horizontal="center" vertical="center"/>
      <protection locked="0"/>
    </xf>
    <xf numFmtId="0" fontId="7" fillId="3" borderId="13" xfId="0" applyNumberFormat="1" applyFont="1" applyFill="1" applyBorder="1" applyAlignment="1">
      <alignment horizontal="center" vertical="center"/>
    </xf>
    <xf numFmtId="0" fontId="4" fillId="5" borderId="84" xfId="0" applyFont="1" applyFill="1" applyBorder="1" applyAlignment="1" applyProtection="1">
      <alignment horizontal="left" vertical="center"/>
      <protection locked="0"/>
    </xf>
    <xf numFmtId="0" fontId="4" fillId="5" borderId="72" xfId="0" applyFont="1" applyFill="1" applyBorder="1" applyAlignment="1" applyProtection="1">
      <alignment horizontal="left" vertical="center"/>
      <protection locked="0"/>
    </xf>
    <xf numFmtId="0" fontId="4" fillId="5" borderId="0" xfId="0" applyFont="1" applyFill="1" applyBorder="1" applyAlignment="1" applyProtection="1">
      <alignment horizontal="left" vertical="center"/>
      <protection locked="0"/>
    </xf>
    <xf numFmtId="0" fontId="4" fillId="5" borderId="85" xfId="0" applyFont="1" applyFill="1" applyBorder="1" applyAlignment="1" applyProtection="1">
      <alignment horizontal="left" vertical="center"/>
      <protection locked="0"/>
    </xf>
    <xf numFmtId="0" fontId="23" fillId="5" borderId="87" xfId="0" applyFont="1" applyFill="1" applyBorder="1" applyAlignment="1" applyProtection="1">
      <alignment horizontal="left" vertical="center"/>
      <protection locked="0"/>
    </xf>
    <xf numFmtId="0" fontId="23" fillId="5" borderId="88" xfId="0" applyFont="1" applyFill="1" applyBorder="1" applyAlignment="1" applyProtection="1">
      <alignment horizontal="left" vertical="center"/>
      <protection locked="0"/>
    </xf>
    <xf numFmtId="0" fontId="23" fillId="5" borderId="89" xfId="0" applyFont="1" applyFill="1" applyBorder="1" applyAlignment="1" applyProtection="1">
      <alignment horizontal="left" vertical="center"/>
      <protection locked="0"/>
    </xf>
    <xf numFmtId="0" fontId="20" fillId="5" borderId="16" xfId="0" applyNumberFormat="1" applyFont="1" applyFill="1" applyBorder="1" applyAlignment="1">
      <alignment horizontal="center" vertical="center"/>
    </xf>
    <xf numFmtId="0" fontId="20" fillId="5" borderId="15" xfId="0" applyNumberFormat="1" applyFont="1" applyFill="1" applyBorder="1" applyAlignment="1">
      <alignment horizontal="center" vertical="center"/>
    </xf>
    <xf numFmtId="0" fontId="7" fillId="0" borderId="84" xfId="0" applyFont="1" applyBorder="1" applyAlignment="1">
      <alignment horizontal="center" vertical="center"/>
    </xf>
    <xf numFmtId="0" fontId="7" fillId="0" borderId="72" xfId="0" applyFont="1" applyBorder="1" applyAlignment="1">
      <alignment horizontal="center" vertical="center"/>
    </xf>
    <xf numFmtId="0" fontId="7" fillId="0" borderId="85" xfId="0" applyFont="1" applyBorder="1" applyAlignment="1">
      <alignment horizontal="center" vertical="center"/>
    </xf>
    <xf numFmtId="0" fontId="20" fillId="5" borderId="13" xfId="0" applyFont="1" applyFill="1" applyBorder="1" applyAlignment="1" applyProtection="1">
      <alignment horizontal="center" vertical="center"/>
      <protection locked="0"/>
    </xf>
    <xf numFmtId="20" fontId="20" fillId="5" borderId="13" xfId="0" applyNumberFormat="1" applyFont="1" applyFill="1" applyBorder="1" applyAlignment="1" applyProtection="1">
      <alignment horizontal="center" vertical="center"/>
      <protection locked="0"/>
    </xf>
    <xf numFmtId="20" fontId="20" fillId="5" borderId="16" xfId="0" applyNumberFormat="1" applyFont="1" applyFill="1" applyBorder="1" applyAlignment="1" applyProtection="1">
      <alignment horizontal="center" vertical="center"/>
      <protection locked="0"/>
    </xf>
    <xf numFmtId="20" fontId="20" fillId="5" borderId="28" xfId="0" applyNumberFormat="1" applyFont="1" applyFill="1" applyBorder="1" applyAlignment="1" applyProtection="1">
      <alignment horizontal="center" vertical="center"/>
      <protection locked="0"/>
    </xf>
    <xf numFmtId="20" fontId="20" fillId="5" borderId="15" xfId="0" applyNumberFormat="1" applyFont="1" applyFill="1" applyBorder="1" applyAlignment="1" applyProtection="1">
      <alignment horizontal="center" vertical="center"/>
      <protection locked="0"/>
    </xf>
    <xf numFmtId="57" fontId="4" fillId="5" borderId="46" xfId="0" applyNumberFormat="1" applyFont="1" applyFill="1" applyBorder="1" applyAlignment="1" applyProtection="1">
      <alignment horizontal="center" vertical="center" wrapText="1"/>
      <protection locked="0"/>
    </xf>
    <xf numFmtId="57" fontId="4" fillId="5" borderId="39" xfId="0" applyNumberFormat="1" applyFont="1" applyFill="1" applyBorder="1" applyAlignment="1" applyProtection="1">
      <alignment horizontal="center" vertical="center" wrapText="1"/>
      <protection locked="0"/>
    </xf>
    <xf numFmtId="57" fontId="4" fillId="5" borderId="44" xfId="0" applyNumberFormat="1" applyFont="1" applyFill="1" applyBorder="1" applyAlignment="1" applyProtection="1">
      <alignment horizontal="center" vertical="center" wrapText="1"/>
      <protection locked="0"/>
    </xf>
    <xf numFmtId="57" fontId="4" fillId="5" borderId="26" xfId="0" applyNumberFormat="1" applyFont="1" applyFill="1" applyBorder="1" applyAlignment="1" applyProtection="1">
      <alignment horizontal="center" vertical="center" wrapText="1"/>
      <protection locked="0"/>
    </xf>
    <xf numFmtId="179" fontId="4" fillId="3" borderId="16" xfId="0" applyNumberFormat="1" applyFont="1" applyFill="1" applyBorder="1" applyAlignment="1" applyProtection="1">
      <alignment horizontal="center" vertical="center"/>
    </xf>
    <xf numFmtId="179" fontId="4" fillId="3" borderId="28" xfId="0" applyNumberFormat="1" applyFont="1" applyFill="1" applyBorder="1" applyAlignment="1" applyProtection="1">
      <alignment horizontal="center" vertical="center"/>
    </xf>
    <xf numFmtId="179" fontId="4" fillId="3" borderId="15" xfId="0" applyNumberFormat="1"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178" fontId="4" fillId="3" borderId="16" xfId="0" applyNumberFormat="1" applyFont="1" applyFill="1" applyBorder="1" applyAlignment="1" applyProtection="1">
      <alignment horizontal="center" vertical="center"/>
    </xf>
    <xf numFmtId="178" fontId="4" fillId="3" borderId="28" xfId="0" applyNumberFormat="1" applyFont="1" applyFill="1" applyBorder="1" applyAlignment="1" applyProtection="1">
      <alignment horizontal="center" vertical="center"/>
    </xf>
    <xf numFmtId="178" fontId="4" fillId="3" borderId="15" xfId="0" applyNumberFormat="1" applyFont="1" applyFill="1" applyBorder="1" applyAlignment="1" applyProtection="1">
      <alignment horizontal="center" vertical="center"/>
    </xf>
    <xf numFmtId="0" fontId="4" fillId="0" borderId="36" xfId="0" applyFont="1" applyFill="1" applyBorder="1" applyAlignment="1" applyProtection="1">
      <alignment horizontal="center" vertical="center"/>
    </xf>
    <xf numFmtId="0" fontId="15" fillId="0" borderId="1" xfId="0" applyFont="1" applyFill="1" applyBorder="1" applyAlignment="1" applyProtection="1">
      <alignment horizontal="center" vertical="center" wrapText="1"/>
    </xf>
    <xf numFmtId="0" fontId="15" fillId="0" borderId="2"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xf>
    <xf numFmtId="176" fontId="4" fillId="0" borderId="16" xfId="0" applyNumberFormat="1" applyFont="1" applyFill="1" applyBorder="1" applyAlignment="1" applyProtection="1">
      <alignment horizontal="center" vertical="center"/>
    </xf>
    <xf numFmtId="176" fontId="4" fillId="0" borderId="28" xfId="0" applyNumberFormat="1" applyFont="1" applyFill="1" applyBorder="1" applyAlignment="1" applyProtection="1">
      <alignment horizontal="center" vertical="center"/>
    </xf>
    <xf numFmtId="176" fontId="4" fillId="0" borderId="15" xfId="0" applyNumberFormat="1" applyFont="1" applyFill="1" applyBorder="1" applyAlignment="1" applyProtection="1">
      <alignment horizontal="center" vertical="center"/>
    </xf>
    <xf numFmtId="0" fontId="4" fillId="0" borderId="71" xfId="0" applyFont="1" applyFill="1" applyBorder="1" applyAlignment="1" applyProtection="1">
      <alignment horizontal="center" vertical="center" wrapText="1"/>
    </xf>
    <xf numFmtId="0" fontId="4" fillId="0" borderId="72" xfId="0" applyFont="1" applyFill="1" applyBorder="1" applyAlignment="1" applyProtection="1">
      <alignment horizontal="center" vertical="center" wrapText="1"/>
    </xf>
    <xf numFmtId="0" fontId="4" fillId="0" borderId="73" xfId="0" applyFont="1" applyFill="1" applyBorder="1" applyAlignment="1" applyProtection="1">
      <alignment horizontal="center" vertical="center" wrapText="1"/>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0" fontId="4" fillId="0" borderId="24"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4" fillId="0" borderId="90"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57" fontId="4" fillId="5" borderId="24" xfId="0" applyNumberFormat="1" applyFont="1" applyFill="1" applyBorder="1" applyAlignment="1" applyProtection="1">
      <alignment horizontal="center" vertical="center" wrapText="1"/>
      <protection locked="0"/>
    </xf>
    <xf numFmtId="57" fontId="4" fillId="5" borderId="35" xfId="0" applyNumberFormat="1" applyFont="1" applyFill="1" applyBorder="1" applyAlignment="1" applyProtection="1">
      <alignment horizontal="center" vertical="center" wrapText="1"/>
      <protection locked="0"/>
    </xf>
    <xf numFmtId="57" fontId="4" fillId="5" borderId="31" xfId="0" applyNumberFormat="1" applyFont="1" applyFill="1" applyBorder="1" applyAlignment="1" applyProtection="1">
      <alignment horizontal="center" vertical="center" wrapText="1"/>
      <protection locked="0"/>
    </xf>
    <xf numFmtId="57" fontId="4" fillId="5" borderId="34" xfId="0" applyNumberFormat="1" applyFont="1" applyFill="1" applyBorder="1" applyAlignment="1" applyProtection="1">
      <alignment horizontal="center" vertical="center" wrapText="1"/>
      <protection locked="0"/>
    </xf>
    <xf numFmtId="0" fontId="4" fillId="0" borderId="16" xfId="0" applyFont="1" applyFill="1" applyBorder="1" applyAlignment="1" applyProtection="1">
      <alignment horizontal="center" vertical="center"/>
    </xf>
    <xf numFmtId="0" fontId="4" fillId="0" borderId="15" xfId="0" applyFont="1" applyFill="1" applyBorder="1" applyAlignment="1" applyProtection="1">
      <alignment horizontal="center" vertical="center"/>
    </xf>
    <xf numFmtId="176" fontId="4" fillId="5" borderId="13" xfId="0" applyNumberFormat="1" applyFont="1" applyFill="1" applyBorder="1" applyAlignment="1" applyProtection="1">
      <alignment horizontal="right" vertical="center"/>
      <protection locked="0"/>
    </xf>
    <xf numFmtId="0" fontId="4" fillId="5" borderId="16" xfId="0" applyFont="1" applyFill="1" applyBorder="1" applyAlignment="1" applyProtection="1">
      <alignment horizontal="right" vertical="center"/>
      <protection locked="0"/>
    </xf>
    <xf numFmtId="0" fontId="4" fillId="5" borderId="15" xfId="0" applyFont="1" applyFill="1" applyBorder="1" applyAlignment="1" applyProtection="1">
      <alignment horizontal="right" vertical="center"/>
      <protection locked="0"/>
    </xf>
    <xf numFmtId="0" fontId="4" fillId="0" borderId="28" xfId="0" applyFont="1" applyFill="1" applyBorder="1" applyAlignment="1" applyProtection="1">
      <alignment horizontal="center" vertical="center"/>
    </xf>
    <xf numFmtId="177" fontId="4" fillId="0" borderId="13" xfId="0" applyNumberFormat="1" applyFont="1" applyFill="1" applyBorder="1" applyAlignment="1" applyProtection="1">
      <alignment horizontal="center" vertical="center"/>
    </xf>
    <xf numFmtId="0" fontId="4" fillId="0" borderId="30" xfId="0" applyFont="1" applyFill="1" applyBorder="1" applyAlignment="1" applyProtection="1">
      <alignment horizontal="center" vertical="center"/>
      <protection locked="0"/>
    </xf>
    <xf numFmtId="0" fontId="4" fillId="0" borderId="28" xfId="0" applyFont="1" applyFill="1" applyBorder="1" applyAlignment="1" applyProtection="1">
      <alignment horizontal="center" vertical="center"/>
      <protection locked="0"/>
    </xf>
    <xf numFmtId="0" fontId="4" fillId="0" borderId="29" xfId="0" applyFont="1" applyFill="1" applyBorder="1" applyAlignment="1" applyProtection="1">
      <alignment horizontal="center" vertical="center"/>
      <protection locked="0"/>
    </xf>
    <xf numFmtId="0" fontId="4" fillId="0" borderId="24"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176" fontId="7" fillId="0" borderId="13" xfId="0" applyNumberFormat="1" applyFont="1" applyBorder="1" applyAlignment="1" applyProtection="1">
      <alignment horizontal="center" vertical="center"/>
      <protection locked="0"/>
    </xf>
    <xf numFmtId="0" fontId="4" fillId="0" borderId="4"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35"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34"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center" vertical="center" wrapText="1"/>
      <protection locked="0"/>
    </xf>
    <xf numFmtId="0" fontId="4" fillId="0" borderId="18" xfId="0" applyFont="1" applyFill="1" applyBorder="1" applyAlignment="1" applyProtection="1">
      <alignment horizontal="center" vertical="center" wrapText="1"/>
      <protection locked="0"/>
    </xf>
    <xf numFmtId="0" fontId="4" fillId="0" borderId="33" xfId="0" applyFont="1" applyFill="1" applyBorder="1" applyAlignment="1" applyProtection="1">
      <alignment horizontal="center" vertical="center" wrapText="1"/>
      <protection locked="0"/>
    </xf>
    <xf numFmtId="0" fontId="9" fillId="3" borderId="30" xfId="0" applyFont="1" applyFill="1" applyBorder="1" applyAlignment="1" applyProtection="1">
      <alignment horizontal="center" vertical="center" wrapText="1"/>
    </xf>
    <xf numFmtId="0" fontId="9" fillId="3" borderId="29" xfId="0" applyFont="1" applyFill="1" applyBorder="1" applyAlignment="1" applyProtection="1">
      <alignment horizontal="center" vertical="center" wrapText="1"/>
    </xf>
    <xf numFmtId="177" fontId="9" fillId="3" borderId="30" xfId="1" applyNumberFormat="1" applyFont="1" applyFill="1" applyBorder="1" applyAlignment="1" applyProtection="1">
      <alignment horizontal="center" vertical="center" wrapText="1"/>
    </xf>
    <xf numFmtId="177" fontId="9" fillId="3" borderId="29" xfId="1" applyNumberFormat="1" applyFont="1" applyFill="1" applyBorder="1" applyAlignment="1" applyProtection="1">
      <alignment horizontal="center" vertical="center" wrapText="1"/>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xf>
    <xf numFmtId="0" fontId="4" fillId="0" borderId="70" xfId="0" applyFont="1" applyFill="1" applyBorder="1" applyAlignment="1" applyProtection="1">
      <alignment horizontal="center" vertical="center"/>
    </xf>
    <xf numFmtId="0" fontId="4" fillId="0" borderId="13" xfId="0" applyFont="1" applyFill="1" applyBorder="1" applyAlignment="1" applyProtection="1">
      <alignment horizontal="right" vertical="center"/>
    </xf>
    <xf numFmtId="177" fontId="4" fillId="0" borderId="13" xfId="1" applyNumberFormat="1" applyFont="1" applyFill="1" applyBorder="1" applyAlignment="1" applyProtection="1">
      <alignment horizontal="right"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6" fillId="0" borderId="0" xfId="0" applyFont="1" applyFill="1" applyAlignment="1" applyProtection="1">
      <alignment horizontal="center" vertical="center"/>
    </xf>
    <xf numFmtId="0" fontId="6" fillId="5" borderId="0" xfId="0" applyFont="1" applyFill="1" applyAlignment="1" applyProtection="1">
      <alignment horizontal="center" vertical="center"/>
      <protection locked="0"/>
    </xf>
    <xf numFmtId="0" fontId="4" fillId="5" borderId="4" xfId="0" applyFont="1" applyFill="1" applyBorder="1" applyAlignment="1" applyProtection="1">
      <alignment horizontal="center" vertical="center" wrapText="1"/>
      <protection locked="0"/>
    </xf>
    <xf numFmtId="0" fontId="4" fillId="5" borderId="5" xfId="0" applyFont="1" applyFill="1" applyBorder="1" applyAlignment="1" applyProtection="1">
      <alignment horizontal="center" vertical="center" wrapText="1"/>
      <protection locked="0"/>
    </xf>
    <xf numFmtId="0" fontId="4" fillId="5" borderId="6" xfId="0" applyFont="1" applyFill="1" applyBorder="1" applyAlignment="1" applyProtection="1">
      <alignment horizontal="center" vertical="center" wrapText="1"/>
      <protection locked="0"/>
    </xf>
    <xf numFmtId="0" fontId="4" fillId="5" borderId="27" xfId="0" applyFont="1" applyFill="1" applyBorder="1" applyAlignment="1" applyProtection="1">
      <alignment horizontal="center" vertical="center" wrapText="1"/>
      <protection locked="0"/>
    </xf>
    <xf numFmtId="0" fontId="4" fillId="5" borderId="36" xfId="0" applyFont="1" applyFill="1" applyBorder="1" applyAlignment="1" applyProtection="1">
      <alignment horizontal="center" vertical="center" wrapText="1"/>
      <protection locked="0"/>
    </xf>
    <xf numFmtId="0" fontId="4" fillId="5" borderId="45"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4" borderId="35" xfId="0" applyFont="1" applyFill="1" applyBorder="1" applyAlignment="1" applyProtection="1">
      <alignment horizontal="center" vertical="center" wrapText="1"/>
      <protection locked="0"/>
    </xf>
    <xf numFmtId="0" fontId="4" fillId="4" borderId="27" xfId="0" applyFont="1" applyFill="1" applyBorder="1" applyAlignment="1" applyProtection="1">
      <alignment horizontal="center" vertical="center" wrapText="1"/>
      <protection locked="0"/>
    </xf>
    <xf numFmtId="0" fontId="4" fillId="4" borderId="26" xfId="0" applyFont="1" applyFill="1" applyBorder="1" applyAlignment="1" applyProtection="1">
      <alignment horizontal="center" vertical="center" wrapText="1"/>
      <protection locked="0"/>
    </xf>
    <xf numFmtId="0" fontId="4" fillId="2" borderId="75" xfId="0" applyFont="1" applyFill="1" applyBorder="1" applyAlignment="1" applyProtection="1">
      <alignment horizontal="center" vertical="center" wrapText="1"/>
      <protection locked="0"/>
    </xf>
    <xf numFmtId="0" fontId="4" fillId="4" borderId="76" xfId="0" applyFont="1" applyFill="1" applyBorder="1" applyAlignment="1" applyProtection="1">
      <alignment horizontal="center" vertical="center" wrapText="1"/>
      <protection locked="0"/>
    </xf>
    <xf numFmtId="0" fontId="4" fillId="0" borderId="48" xfId="0" applyFont="1" applyFill="1" applyBorder="1" applyAlignment="1" applyProtection="1">
      <alignment horizontal="center" vertical="center" wrapText="1"/>
    </xf>
    <xf numFmtId="0" fontId="4" fillId="0" borderId="49" xfId="0" applyFont="1" applyFill="1" applyBorder="1" applyAlignment="1" applyProtection="1">
      <alignment horizontal="center" vertical="center" wrapText="1"/>
    </xf>
    <xf numFmtId="0" fontId="4" fillId="0" borderId="50" xfId="0" applyFont="1" applyFill="1" applyBorder="1" applyAlignment="1" applyProtection="1">
      <alignment horizontal="center" vertical="center" wrapText="1"/>
    </xf>
    <xf numFmtId="0" fontId="4" fillId="2" borderId="38" xfId="0" applyFont="1" applyFill="1" applyBorder="1" applyAlignment="1" applyProtection="1">
      <alignment horizontal="center" vertical="center" wrapText="1"/>
      <protection locked="0"/>
    </xf>
    <xf numFmtId="0" fontId="9" fillId="3" borderId="75" xfId="0" applyFont="1" applyFill="1" applyBorder="1" applyAlignment="1" applyProtection="1">
      <alignment horizontal="center" vertical="center" wrapText="1"/>
    </xf>
    <xf numFmtId="0" fontId="9" fillId="3" borderId="79" xfId="0" applyFont="1" applyFill="1" applyBorder="1" applyAlignment="1" applyProtection="1">
      <alignment horizontal="center" vertical="center" wrapText="1"/>
    </xf>
    <xf numFmtId="0" fontId="8" fillId="5" borderId="0" xfId="0" applyFont="1" applyFill="1" applyAlignment="1" applyProtection="1">
      <alignment horizontal="center" vertical="center"/>
      <protection locked="0"/>
    </xf>
    <xf numFmtId="0" fontId="4" fillId="0" borderId="8"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42" xfId="0" applyFont="1" applyFill="1" applyBorder="1" applyAlignment="1" applyProtection="1">
      <alignment horizontal="center" vertical="center" wrapText="1"/>
    </xf>
    <xf numFmtId="0" fontId="4" fillId="0" borderId="43" xfId="0" applyFont="1" applyFill="1" applyBorder="1" applyAlignment="1" applyProtection="1">
      <alignment horizontal="center" vertical="center" wrapText="1"/>
    </xf>
    <xf numFmtId="0" fontId="4" fillId="0" borderId="20" xfId="0" applyFont="1" applyFill="1" applyBorder="1" applyAlignment="1" applyProtection="1">
      <alignment horizontal="center" vertical="center" wrapText="1"/>
    </xf>
    <xf numFmtId="0" fontId="4" fillId="0" borderId="22" xfId="0" applyFont="1" applyFill="1" applyBorder="1" applyAlignment="1" applyProtection="1">
      <alignment horizontal="center" vertical="center" wrapText="1"/>
    </xf>
    <xf numFmtId="177" fontId="9" fillId="3" borderId="75" xfId="1" applyNumberFormat="1" applyFont="1" applyFill="1" applyBorder="1" applyAlignment="1" applyProtection="1">
      <alignment horizontal="center" vertical="center" wrapText="1"/>
    </xf>
    <xf numFmtId="177" fontId="9" fillId="3" borderId="79" xfId="1" applyNumberFormat="1" applyFont="1" applyFill="1" applyBorder="1" applyAlignment="1" applyProtection="1">
      <alignment horizontal="center" vertical="center" wrapText="1"/>
    </xf>
    <xf numFmtId="0" fontId="7" fillId="0" borderId="13" xfId="0" applyFont="1" applyFill="1" applyBorder="1" applyAlignment="1" applyProtection="1">
      <alignment horizontal="center" vertical="center"/>
    </xf>
    <xf numFmtId="0" fontId="7" fillId="3" borderId="13" xfId="0" applyNumberFormat="1" applyFont="1" applyFill="1" applyBorder="1" applyAlignment="1" applyProtection="1">
      <alignment horizontal="center" vertical="center"/>
    </xf>
    <xf numFmtId="0" fontId="7" fillId="5" borderId="16" xfId="0" applyNumberFormat="1" applyFont="1" applyFill="1" applyBorder="1" applyAlignment="1" applyProtection="1">
      <alignment horizontal="center" vertical="center"/>
      <protection locked="0"/>
    </xf>
    <xf numFmtId="0" fontId="7" fillId="5" borderId="15" xfId="0" applyNumberFormat="1"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wrapText="1"/>
      <protection locked="0"/>
    </xf>
    <xf numFmtId="0" fontId="4" fillId="0" borderId="23" xfId="0" applyFont="1" applyFill="1" applyBorder="1" applyAlignment="1" applyProtection="1">
      <alignment horizontal="center" vertical="center" wrapText="1"/>
      <protection locked="0"/>
    </xf>
    <xf numFmtId="0" fontId="7" fillId="5" borderId="13"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wrapText="1"/>
    </xf>
    <xf numFmtId="0" fontId="9" fillId="3" borderId="3" xfId="0" applyFont="1" applyFill="1" applyBorder="1" applyAlignment="1" applyProtection="1">
      <alignment horizontal="center" vertical="center" wrapText="1"/>
    </xf>
    <xf numFmtId="177" fontId="9" fillId="3" borderId="1" xfId="1" applyNumberFormat="1" applyFont="1" applyFill="1" applyBorder="1" applyAlignment="1" applyProtection="1">
      <alignment horizontal="center" vertical="center" wrapText="1"/>
    </xf>
    <xf numFmtId="177" fontId="9" fillId="3" borderId="3" xfId="1" applyNumberFormat="1" applyFont="1" applyFill="1" applyBorder="1" applyAlignment="1" applyProtection="1">
      <alignment horizontal="center" vertical="center" wrapText="1"/>
    </xf>
    <xf numFmtId="0" fontId="7" fillId="0" borderId="84" xfId="0" applyFont="1" applyBorder="1" applyAlignment="1" applyProtection="1">
      <alignment horizontal="center" vertical="center"/>
    </xf>
    <xf numFmtId="0" fontId="7" fillId="0" borderId="72" xfId="0" applyFont="1" applyBorder="1" applyAlignment="1" applyProtection="1">
      <alignment horizontal="center" vertical="center"/>
    </xf>
    <xf numFmtId="0" fontId="7" fillId="0" borderId="85" xfId="0" applyFont="1" applyBorder="1" applyAlignment="1" applyProtection="1">
      <alignment horizontal="center" vertical="center"/>
    </xf>
    <xf numFmtId="0" fontId="4" fillId="5" borderId="87" xfId="0" applyFont="1" applyFill="1" applyBorder="1" applyAlignment="1" applyProtection="1">
      <alignment horizontal="left" vertical="center"/>
      <protection locked="0"/>
    </xf>
    <xf numFmtId="0" fontId="4" fillId="5" borderId="88" xfId="0" applyFont="1" applyFill="1" applyBorder="1" applyAlignment="1" applyProtection="1">
      <alignment horizontal="left" vertical="center"/>
      <protection locked="0"/>
    </xf>
    <xf numFmtId="0" fontId="4" fillId="5" borderId="89" xfId="0" applyFont="1" applyFill="1" applyBorder="1" applyAlignment="1" applyProtection="1">
      <alignment horizontal="left" vertical="center"/>
      <protection locked="0"/>
    </xf>
    <xf numFmtId="0" fontId="4" fillId="0" borderId="23" xfId="0" applyFont="1" applyFill="1" applyBorder="1" applyAlignment="1" applyProtection="1">
      <alignment horizontal="center" vertical="center"/>
    </xf>
    <xf numFmtId="0" fontId="4" fillId="0" borderId="67" xfId="0" applyFont="1" applyFill="1" applyBorder="1" applyAlignment="1" applyProtection="1">
      <alignment horizontal="center" vertical="center"/>
    </xf>
    <xf numFmtId="0" fontId="4" fillId="0" borderId="68" xfId="0" applyFont="1" applyFill="1" applyBorder="1" applyAlignment="1" applyProtection="1">
      <alignment horizontal="center" vertical="center"/>
    </xf>
    <xf numFmtId="0" fontId="4" fillId="0" borderId="69" xfId="0" applyFont="1" applyFill="1" applyBorder="1" applyAlignment="1" applyProtection="1">
      <alignment horizontal="center" vertical="center"/>
    </xf>
    <xf numFmtId="0" fontId="4" fillId="0" borderId="6" xfId="0" applyFont="1" applyFill="1" applyBorder="1" applyAlignment="1" applyProtection="1">
      <alignment horizontal="center" vertical="center" wrapText="1"/>
      <protection locked="0"/>
    </xf>
    <xf numFmtId="0" fontId="4" fillId="0" borderId="11" xfId="0" applyFont="1" applyFill="1" applyBorder="1" applyAlignment="1" applyProtection="1">
      <alignment horizontal="center" vertical="center" wrapText="1"/>
      <protection locked="0"/>
    </xf>
    <xf numFmtId="0" fontId="4" fillId="0" borderId="19"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xf>
    <xf numFmtId="0" fontId="4" fillId="0" borderId="16" xfId="0" applyFont="1" applyFill="1" applyBorder="1" applyAlignment="1" applyProtection="1">
      <alignment horizontal="right" vertical="center"/>
    </xf>
    <xf numFmtId="0" fontId="4" fillId="0" borderId="15" xfId="0" applyFont="1" applyFill="1" applyBorder="1" applyAlignment="1" applyProtection="1">
      <alignment horizontal="right" vertical="center"/>
    </xf>
    <xf numFmtId="0" fontId="0" fillId="3" borderId="67" xfId="0" applyFill="1" applyBorder="1" applyAlignment="1">
      <alignment horizontal="center" vertical="center"/>
    </xf>
    <xf numFmtId="0" fontId="0" fillId="3" borderId="68" xfId="0" applyFill="1" applyBorder="1" applyAlignment="1">
      <alignment horizontal="center" vertical="center"/>
    </xf>
  </cellXfs>
  <cellStyles count="2">
    <cellStyle name="桁区切り" xfId="1" builtinId="6"/>
    <cellStyle name="標準" xfId="0" builtinId="0"/>
  </cellStyles>
  <dxfs count="18">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40</xdr:col>
      <xdr:colOff>139700</xdr:colOff>
      <xdr:row>53</xdr:row>
      <xdr:rowOff>0</xdr:rowOff>
    </xdr:from>
    <xdr:to>
      <xdr:col>62</xdr:col>
      <xdr:colOff>203200</xdr:colOff>
      <xdr:row>62</xdr:row>
      <xdr:rowOff>215900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6960850" y="13373100"/>
          <a:ext cx="9493250" cy="2530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常勤換算方法とは、非常勤の従業者について「事業所の従業者の勤務延時間数を当該事業所において常勤の従業者が勤務すべき時間数で除することにより、常勤の従業者の員数に換算する方法」であるため、常勤の従業者については常勤換算方法によらず、実人数で計算する。ただし、育児・介護休業法の所定労働時間の短縮措置の対象者（注）など、実人数換算が適当ではない場合は、常勤換算方法により実態に即して判断する。</a:t>
          </a:r>
          <a:endParaRPr kumimoji="1" lang="en-US" altLang="ja-JP" sz="1100">
            <a:solidFill>
              <a:sysClr val="windowText" lastClr="000000"/>
            </a:solidFill>
          </a:endParaRPr>
        </a:p>
        <a:p>
          <a:pPr algn="l"/>
          <a:r>
            <a:rPr kumimoji="1" lang="ja-JP" altLang="en-US" sz="1100">
              <a:solidFill>
                <a:sysClr val="windowText" lastClr="000000"/>
              </a:solidFill>
            </a:rPr>
            <a:t>したがって、勤務形態「</a:t>
          </a:r>
          <a:r>
            <a:rPr kumimoji="1" lang="en-US" altLang="ja-JP" sz="1100">
              <a:solidFill>
                <a:sysClr val="windowText" lastClr="000000"/>
              </a:solidFill>
            </a:rPr>
            <a:t>A</a:t>
          </a:r>
          <a:r>
            <a:rPr kumimoji="1" lang="ja-JP" altLang="en-US" sz="1100">
              <a:solidFill>
                <a:sysClr val="windowText" lastClr="000000"/>
              </a:solidFill>
            </a:rPr>
            <a:t>：常勤で専従」及び「</a:t>
          </a:r>
          <a:r>
            <a:rPr kumimoji="1" lang="en-US" altLang="ja-JP" sz="1100">
              <a:solidFill>
                <a:sysClr val="windowText" lastClr="000000"/>
              </a:solidFill>
            </a:rPr>
            <a:t>B</a:t>
          </a:r>
          <a:r>
            <a:rPr kumimoji="1" lang="ja-JP" altLang="en-US" sz="1100">
              <a:solidFill>
                <a:sysClr val="windowText" lastClr="000000"/>
              </a:solidFill>
            </a:rPr>
            <a:t>：常勤で兼務」については、実態に応じて「常勤換算の対象時間数」及び「常勤換算方法対象外の常勤の従業者の人数」を確認し、手入力すること。</a:t>
          </a:r>
          <a:endParaRPr kumimoji="1" lang="en-US" altLang="ja-JP" sz="1100">
            <a:solidFill>
              <a:sysClr val="windowText" lastClr="000000"/>
            </a:solidFill>
          </a:endParaRPr>
        </a:p>
        <a:p>
          <a:pPr algn="l"/>
          <a:r>
            <a:rPr kumimoji="1" lang="ja-JP" altLang="en-US" sz="1100">
              <a:solidFill>
                <a:sysClr val="windowText" lastClr="000000"/>
              </a:solidFill>
            </a:rPr>
            <a:t>（注）育児・介護休業法の所定労働時間の短縮措置の対象者について常勤の従業者が勤務すべき時間数を</a:t>
          </a:r>
          <a:r>
            <a:rPr kumimoji="1" lang="en-US" altLang="ja-JP" sz="1100">
              <a:solidFill>
                <a:sysClr val="windowText" lastClr="000000"/>
              </a:solidFill>
            </a:rPr>
            <a:t>30</a:t>
          </a:r>
          <a:r>
            <a:rPr kumimoji="1" lang="ja-JP" altLang="en-US" sz="1100">
              <a:solidFill>
                <a:sysClr val="windowText" lastClr="000000"/>
              </a:solidFill>
            </a:rPr>
            <a:t>時間としているときは、当該対象者については</a:t>
          </a:r>
          <a:r>
            <a:rPr kumimoji="1" lang="en-US" altLang="ja-JP" sz="1100">
              <a:solidFill>
                <a:sysClr val="windowText" lastClr="000000"/>
              </a:solidFill>
            </a:rPr>
            <a:t>30</a:t>
          </a:r>
          <a:r>
            <a:rPr kumimoji="1" lang="ja-JP" altLang="en-US" sz="1100">
              <a:solidFill>
                <a:sysClr val="windowText" lastClr="000000"/>
              </a:solidFill>
            </a:rPr>
            <a:t>時間勤務することで「常勤」として取り扱って差し支えないものの、常勤換算方法については、従前どおり「当該事業所の従業者の勤務延時間数を当該事業所において常勤の従業者が勤務すべき時間数（</a:t>
          </a:r>
          <a:r>
            <a:rPr kumimoji="1" lang="en-US" altLang="ja-JP" sz="1100">
              <a:solidFill>
                <a:sysClr val="windowText" lastClr="000000"/>
              </a:solidFill>
            </a:rPr>
            <a:t>32</a:t>
          </a:r>
          <a:r>
            <a:rPr kumimoji="1" lang="ja-JP" altLang="en-US" sz="1100">
              <a:solidFill>
                <a:sysClr val="windowText" lastClr="000000"/>
              </a:solidFill>
            </a:rPr>
            <a:t>時間を下回る場合は</a:t>
          </a:r>
          <a:r>
            <a:rPr kumimoji="1" lang="en-US" altLang="ja-JP" sz="1100">
              <a:solidFill>
                <a:sysClr val="windowText" lastClr="000000"/>
              </a:solidFill>
            </a:rPr>
            <a:t>32</a:t>
          </a:r>
          <a:r>
            <a:rPr kumimoji="1" lang="ja-JP" altLang="en-US" sz="1100">
              <a:solidFill>
                <a:sysClr val="windowText" lastClr="000000"/>
              </a:solidFill>
            </a:rPr>
            <a:t>時間を基本とする。）で除する」こととなる。</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133350</xdr:colOff>
      <xdr:row>20</xdr:row>
      <xdr:rowOff>38100</xdr:rowOff>
    </xdr:from>
    <xdr:to>
      <xdr:col>12</xdr:col>
      <xdr:colOff>9525</xdr:colOff>
      <xdr:row>30</xdr:row>
      <xdr:rowOff>209550</xdr:rowOff>
    </xdr:to>
    <xdr:sp macro="" textlink="">
      <xdr:nvSpPr>
        <xdr:cNvPr id="4" name="右中かっこ 3">
          <a:extLst>
            <a:ext uri="{FF2B5EF4-FFF2-40B4-BE49-F238E27FC236}">
              <a16:creationId xmlns:a16="http://schemas.microsoft.com/office/drawing/2014/main" id="{00000000-0008-0000-0200-000004000000}"/>
            </a:ext>
          </a:extLst>
        </xdr:cNvPr>
        <xdr:cNvSpPr/>
      </xdr:nvSpPr>
      <xdr:spPr>
        <a:xfrm>
          <a:off x="8010525" y="4800600"/>
          <a:ext cx="257175" cy="2552700"/>
        </a:xfrm>
        <a:prstGeom prst="rightBrac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228600</xdr:colOff>
      <xdr:row>23</xdr:row>
      <xdr:rowOff>19050</xdr:rowOff>
    </xdr:from>
    <xdr:to>
      <xdr:col>19</xdr:col>
      <xdr:colOff>104775</xdr:colOff>
      <xdr:row>28</xdr:row>
      <xdr:rowOff>142875</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8486775" y="5495925"/>
          <a:ext cx="4676775" cy="13144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他職種を兼務している場合などで、職種ごとの勤務時間を「○：○○～○：○○」と表記することが困難な場合は、勤務時間数のみを入力してください。</a:t>
          </a:r>
          <a:endParaRPr kumimoji="1" lang="en-US" altLang="ja-JP"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40</xdr:col>
      <xdr:colOff>139700</xdr:colOff>
      <xdr:row>53</xdr:row>
      <xdr:rowOff>0</xdr:rowOff>
    </xdr:from>
    <xdr:to>
      <xdr:col>62</xdr:col>
      <xdr:colOff>203200</xdr:colOff>
      <xdr:row>62</xdr:row>
      <xdr:rowOff>215900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354300" y="13208000"/>
          <a:ext cx="9563100" cy="25019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常勤換算方法とは、非常勤の従業者について「事業所の従業者の勤務延時間数を当該事業所において常勤の従業者が勤務すべき時間数で除することにより、常勤の従業者の員数に換算する方法」であるため、常勤の従業者については常勤換算方法によらず、実人数で計算する。ただし、育児・介護休業法の所定労働時間の短縮措置の対象者（注）など、実人数換算が適当ではない場合は、常勤換算方法により実態に即して判断する。</a:t>
          </a:r>
          <a:endParaRPr kumimoji="1" lang="en-US" altLang="ja-JP" sz="1100">
            <a:solidFill>
              <a:sysClr val="windowText" lastClr="000000"/>
            </a:solidFill>
          </a:endParaRPr>
        </a:p>
        <a:p>
          <a:pPr algn="l"/>
          <a:r>
            <a:rPr kumimoji="1" lang="ja-JP" altLang="en-US" sz="1100">
              <a:solidFill>
                <a:sysClr val="windowText" lastClr="000000"/>
              </a:solidFill>
            </a:rPr>
            <a:t>したがって、勤務形態「</a:t>
          </a:r>
          <a:r>
            <a:rPr kumimoji="1" lang="en-US" altLang="ja-JP" sz="1100">
              <a:solidFill>
                <a:sysClr val="windowText" lastClr="000000"/>
              </a:solidFill>
            </a:rPr>
            <a:t>A</a:t>
          </a:r>
          <a:r>
            <a:rPr kumimoji="1" lang="ja-JP" altLang="en-US" sz="1100">
              <a:solidFill>
                <a:sysClr val="windowText" lastClr="000000"/>
              </a:solidFill>
            </a:rPr>
            <a:t>：常勤で専従」及び「</a:t>
          </a:r>
          <a:r>
            <a:rPr kumimoji="1" lang="en-US" altLang="ja-JP" sz="1100">
              <a:solidFill>
                <a:sysClr val="windowText" lastClr="000000"/>
              </a:solidFill>
            </a:rPr>
            <a:t>B</a:t>
          </a:r>
          <a:r>
            <a:rPr kumimoji="1" lang="ja-JP" altLang="en-US" sz="1100">
              <a:solidFill>
                <a:sysClr val="windowText" lastClr="000000"/>
              </a:solidFill>
            </a:rPr>
            <a:t>：常勤で兼務」については、実態に応じて「常勤換算の対象時間数」及び「常勤換算方法対象外の常勤の従業者の人数」を確認し、手入力すること。</a:t>
          </a:r>
          <a:endParaRPr kumimoji="1" lang="en-US" altLang="ja-JP" sz="1100">
            <a:solidFill>
              <a:sysClr val="windowText" lastClr="000000"/>
            </a:solidFill>
          </a:endParaRPr>
        </a:p>
        <a:p>
          <a:pPr algn="l"/>
          <a:r>
            <a:rPr kumimoji="1" lang="ja-JP" altLang="en-US" sz="1100">
              <a:solidFill>
                <a:sysClr val="windowText" lastClr="000000"/>
              </a:solidFill>
            </a:rPr>
            <a:t>（注）育児・介護休業法の所定労働時間の短縮措置の対象者について常勤の従業者が勤務すべき時間数を</a:t>
          </a:r>
          <a:r>
            <a:rPr kumimoji="1" lang="en-US" altLang="ja-JP" sz="1100">
              <a:solidFill>
                <a:sysClr val="windowText" lastClr="000000"/>
              </a:solidFill>
            </a:rPr>
            <a:t>30</a:t>
          </a:r>
          <a:r>
            <a:rPr kumimoji="1" lang="ja-JP" altLang="en-US" sz="1100">
              <a:solidFill>
                <a:sysClr val="windowText" lastClr="000000"/>
              </a:solidFill>
            </a:rPr>
            <a:t>時間としているときは、当該対象者については</a:t>
          </a:r>
          <a:r>
            <a:rPr kumimoji="1" lang="en-US" altLang="ja-JP" sz="1100">
              <a:solidFill>
                <a:sysClr val="windowText" lastClr="000000"/>
              </a:solidFill>
            </a:rPr>
            <a:t>30</a:t>
          </a:r>
          <a:r>
            <a:rPr kumimoji="1" lang="ja-JP" altLang="en-US" sz="1100">
              <a:solidFill>
                <a:sysClr val="windowText" lastClr="000000"/>
              </a:solidFill>
            </a:rPr>
            <a:t>時間勤務することで「常勤」として取り扱って差し支えないものの、常勤換算方法については、従前どおり「当該事業所の従業者の勤務延時間数を当該事業所において常勤の従業者が勤務すべき時間数（</a:t>
          </a:r>
          <a:r>
            <a:rPr kumimoji="1" lang="en-US" altLang="ja-JP" sz="1100">
              <a:solidFill>
                <a:sysClr val="windowText" lastClr="000000"/>
              </a:solidFill>
            </a:rPr>
            <a:t>32</a:t>
          </a:r>
          <a:r>
            <a:rPr kumimoji="1" lang="ja-JP" altLang="en-US" sz="1100">
              <a:solidFill>
                <a:sysClr val="windowText" lastClr="000000"/>
              </a:solidFill>
            </a:rPr>
            <a:t>時間を下回る場合は</a:t>
          </a:r>
          <a:r>
            <a:rPr kumimoji="1" lang="en-US" altLang="ja-JP" sz="1100">
              <a:solidFill>
                <a:sysClr val="windowText" lastClr="000000"/>
              </a:solidFill>
            </a:rPr>
            <a:t>32</a:t>
          </a:r>
          <a:r>
            <a:rPr kumimoji="1" lang="ja-JP" altLang="en-US" sz="1100">
              <a:solidFill>
                <a:sysClr val="windowText" lastClr="000000"/>
              </a:solidFill>
            </a:rPr>
            <a:t>時間を基本とする。）で除する」こととなる。</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133350</xdr:colOff>
      <xdr:row>20</xdr:row>
      <xdr:rowOff>38100</xdr:rowOff>
    </xdr:from>
    <xdr:to>
      <xdr:col>12</xdr:col>
      <xdr:colOff>9525</xdr:colOff>
      <xdr:row>30</xdr:row>
      <xdr:rowOff>209550</xdr:rowOff>
    </xdr:to>
    <xdr:sp macro="" textlink="">
      <xdr:nvSpPr>
        <xdr:cNvPr id="4" name="右中かっこ 3">
          <a:extLst>
            <a:ext uri="{FF2B5EF4-FFF2-40B4-BE49-F238E27FC236}">
              <a16:creationId xmlns:a16="http://schemas.microsoft.com/office/drawing/2014/main" id="{00000000-0008-0000-0400-000004000000}"/>
            </a:ext>
          </a:extLst>
        </xdr:cNvPr>
        <xdr:cNvSpPr/>
      </xdr:nvSpPr>
      <xdr:spPr>
        <a:xfrm>
          <a:off x="8010525" y="4800600"/>
          <a:ext cx="257175" cy="2552700"/>
        </a:xfrm>
        <a:prstGeom prst="rightBrac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228600</xdr:colOff>
      <xdr:row>23</xdr:row>
      <xdr:rowOff>19050</xdr:rowOff>
    </xdr:from>
    <xdr:to>
      <xdr:col>19</xdr:col>
      <xdr:colOff>104775</xdr:colOff>
      <xdr:row>28</xdr:row>
      <xdr:rowOff>142875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8486775" y="5495925"/>
          <a:ext cx="4676775" cy="13144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他職種を兼務している場合などで、職種ごとの勤務時間を「○：○○～○：○○」と表記することが困難な場合は、勤務時間数のみを入力してください。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B0F0"/>
    <pageSetUpPr fitToPage="1"/>
  </sheetPr>
  <dimension ref="A1:BD75"/>
  <sheetViews>
    <sheetView zoomScale="75" zoomScaleNormal="75" workbookViewId="0">
      <selection activeCell="B3" sqref="B3"/>
    </sheetView>
  </sheetViews>
  <sheetFormatPr defaultColWidth="9" defaultRowHeight="18"/>
  <cols>
    <col min="1" max="1" width="1.8984375" style="29" customWidth="1"/>
    <col min="2" max="3" width="9" style="29"/>
    <col min="4" max="4" width="44.19921875" style="29" customWidth="1"/>
    <col min="5" max="16384" width="9" style="29"/>
  </cols>
  <sheetData>
    <row r="1" spans="2:11">
      <c r="B1" s="29" t="s">
        <v>113</v>
      </c>
    </row>
    <row r="2" spans="2:11" s="31" customFormat="1" ht="20.25" customHeight="1">
      <c r="B2" s="37" t="s">
        <v>164</v>
      </c>
      <c r="C2" s="37"/>
      <c r="D2" s="38"/>
    </row>
    <row r="3" spans="2:11" s="31" customFormat="1" ht="20.25" customHeight="1">
      <c r="B3" s="38"/>
      <c r="C3" s="38"/>
      <c r="D3" s="38"/>
    </row>
    <row r="4" spans="2:11" s="31" customFormat="1" ht="20.25" customHeight="1">
      <c r="B4" s="118"/>
      <c r="C4" s="38" t="s">
        <v>186</v>
      </c>
      <c r="D4" s="38"/>
      <c r="F4" s="234" t="s">
        <v>187</v>
      </c>
      <c r="G4" s="234"/>
      <c r="H4" s="234"/>
      <c r="I4" s="234"/>
      <c r="J4" s="234"/>
      <c r="K4" s="234"/>
    </row>
    <row r="5" spans="2:11" s="31" customFormat="1" ht="20.25" customHeight="1">
      <c r="B5" s="119"/>
      <c r="C5" s="38" t="s">
        <v>188</v>
      </c>
      <c r="D5" s="38"/>
      <c r="F5" s="234"/>
      <c r="G5" s="234"/>
      <c r="H5" s="234"/>
      <c r="I5" s="234"/>
      <c r="J5" s="234"/>
      <c r="K5" s="234"/>
    </row>
    <row r="6" spans="2:11" s="31" customFormat="1" ht="20.25" customHeight="1">
      <c r="B6" s="51" t="s">
        <v>177</v>
      </c>
      <c r="C6" s="38"/>
      <c r="D6" s="38"/>
    </row>
    <row r="7" spans="2:11" s="31" customFormat="1" ht="20.25" customHeight="1">
      <c r="B7" s="51"/>
      <c r="C7" s="38"/>
      <c r="D7" s="38"/>
    </row>
    <row r="8" spans="2:11" s="31" customFormat="1" ht="20.25" customHeight="1">
      <c r="B8" s="38" t="s">
        <v>124</v>
      </c>
      <c r="C8" s="38"/>
      <c r="D8" s="38"/>
    </row>
    <row r="9" spans="2:11" s="31" customFormat="1" ht="20.25" customHeight="1">
      <c r="B9" s="51"/>
      <c r="C9" s="38"/>
      <c r="D9" s="38"/>
    </row>
    <row r="10" spans="2:11" s="31" customFormat="1" ht="20.25" customHeight="1">
      <c r="B10" s="38" t="s">
        <v>200</v>
      </c>
      <c r="C10" s="38"/>
      <c r="D10" s="38"/>
    </row>
    <row r="11" spans="2:11" s="31" customFormat="1" ht="20.25" customHeight="1">
      <c r="B11" s="38" t="s">
        <v>201</v>
      </c>
      <c r="C11" s="38"/>
      <c r="D11" s="38"/>
    </row>
    <row r="12" spans="2:11" s="31" customFormat="1" ht="20.25" customHeight="1">
      <c r="B12" s="38"/>
      <c r="C12" s="38"/>
      <c r="D12" s="38"/>
    </row>
    <row r="13" spans="2:11" s="31" customFormat="1" ht="20.25" customHeight="1">
      <c r="B13" s="38" t="s">
        <v>147</v>
      </c>
      <c r="C13" s="38"/>
      <c r="D13" s="38"/>
    </row>
    <row r="14" spans="2:11" s="31" customFormat="1" ht="20.25" customHeight="1">
      <c r="B14" s="38"/>
      <c r="C14" s="38"/>
      <c r="D14" s="38"/>
    </row>
    <row r="15" spans="2:11" s="31" customFormat="1" ht="20.25" customHeight="1">
      <c r="B15" s="38" t="s">
        <v>118</v>
      </c>
      <c r="C15" s="38"/>
      <c r="D15" s="38"/>
    </row>
    <row r="16" spans="2:11" s="31" customFormat="1" ht="20.25" customHeight="1">
      <c r="B16" s="38"/>
      <c r="C16" s="38"/>
      <c r="D16" s="38"/>
    </row>
    <row r="17" spans="2:4" s="31" customFormat="1" ht="20.25" customHeight="1">
      <c r="B17" s="38" t="s">
        <v>119</v>
      </c>
      <c r="C17" s="38"/>
      <c r="D17" s="38"/>
    </row>
    <row r="18" spans="2:4" s="31" customFormat="1" ht="20.25" customHeight="1">
      <c r="B18" s="38" t="s">
        <v>105</v>
      </c>
      <c r="C18" s="38"/>
      <c r="D18" s="38"/>
    </row>
    <row r="19" spans="2:4" s="31" customFormat="1" ht="20.25" customHeight="1">
      <c r="B19" s="38"/>
      <c r="C19" s="38"/>
      <c r="D19" s="38"/>
    </row>
    <row r="20" spans="2:4" s="31" customFormat="1" ht="20.25" customHeight="1">
      <c r="B20" s="38"/>
      <c r="C20" s="39" t="s">
        <v>62</v>
      </c>
      <c r="D20" s="39" t="s">
        <v>1</v>
      </c>
    </row>
    <row r="21" spans="2:4" s="31" customFormat="1" ht="20.25" customHeight="1">
      <c r="B21" s="38"/>
      <c r="C21" s="39">
        <v>1</v>
      </c>
      <c r="D21" s="40" t="s">
        <v>2</v>
      </c>
    </row>
    <row r="22" spans="2:4" s="31" customFormat="1" ht="20.25" customHeight="1">
      <c r="B22" s="38"/>
      <c r="C22" s="39">
        <v>2</v>
      </c>
      <c r="D22" s="40" t="s">
        <v>162</v>
      </c>
    </row>
    <row r="23" spans="2:4" s="31" customFormat="1" ht="20.25" customHeight="1">
      <c r="B23" s="38"/>
      <c r="C23" s="39">
        <v>3</v>
      </c>
      <c r="D23" s="40" t="s">
        <v>178</v>
      </c>
    </row>
    <row r="24" spans="2:4" s="31" customFormat="1" ht="20.25" customHeight="1">
      <c r="B24" s="38"/>
      <c r="C24" s="38"/>
      <c r="D24" s="38"/>
    </row>
    <row r="25" spans="2:4" s="31" customFormat="1" ht="20.25" customHeight="1">
      <c r="B25" s="38"/>
      <c r="C25" s="38" t="s">
        <v>163</v>
      </c>
      <c r="D25" s="38"/>
    </row>
    <row r="26" spans="2:4" s="31" customFormat="1" ht="20.25" customHeight="1">
      <c r="B26" s="38"/>
      <c r="C26" s="38"/>
      <c r="D26" s="38"/>
    </row>
    <row r="27" spans="2:4" s="31" customFormat="1" ht="20.25" customHeight="1">
      <c r="B27" s="38"/>
      <c r="C27" s="38"/>
      <c r="D27" s="38"/>
    </row>
    <row r="28" spans="2:4" s="31" customFormat="1" ht="20.25" customHeight="1">
      <c r="B28" s="38" t="s">
        <v>120</v>
      </c>
      <c r="C28" s="38"/>
      <c r="D28" s="38"/>
    </row>
    <row r="29" spans="2:4" s="31" customFormat="1" ht="20.25" customHeight="1">
      <c r="B29" s="38" t="s">
        <v>106</v>
      </c>
      <c r="C29" s="38"/>
      <c r="D29" s="38"/>
    </row>
    <row r="30" spans="2:4" s="31" customFormat="1" ht="20.25" customHeight="1">
      <c r="B30" s="38"/>
      <c r="C30" s="38"/>
      <c r="D30" s="38"/>
    </row>
    <row r="31" spans="2:4" s="31" customFormat="1" ht="20.25" customHeight="1">
      <c r="B31" s="38"/>
      <c r="C31" s="39" t="s">
        <v>7</v>
      </c>
      <c r="D31" s="39" t="s">
        <v>8</v>
      </c>
    </row>
    <row r="32" spans="2:4" s="31" customFormat="1" ht="20.25" customHeight="1">
      <c r="B32" s="38"/>
      <c r="C32" s="39" t="s">
        <v>3</v>
      </c>
      <c r="D32" s="40" t="s">
        <v>107</v>
      </c>
    </row>
    <row r="33" spans="1:56" s="31" customFormat="1" ht="20.25" customHeight="1">
      <c r="B33" s="38"/>
      <c r="C33" s="39" t="s">
        <v>4</v>
      </c>
      <c r="D33" s="40" t="s">
        <v>108</v>
      </c>
    </row>
    <row r="34" spans="1:56" s="31" customFormat="1" ht="20.25" customHeight="1">
      <c r="B34" s="38"/>
      <c r="C34" s="39" t="s">
        <v>5</v>
      </c>
      <c r="D34" s="40" t="s">
        <v>109</v>
      </c>
    </row>
    <row r="35" spans="1:56" s="31" customFormat="1" ht="20.25" customHeight="1">
      <c r="B35" s="38"/>
      <c r="C35" s="39" t="s">
        <v>6</v>
      </c>
      <c r="D35" s="40" t="s">
        <v>142</v>
      </c>
    </row>
    <row r="36" spans="1:56" s="31" customFormat="1" ht="20.25" customHeight="1">
      <c r="B36" s="38"/>
      <c r="C36" s="38"/>
      <c r="D36" s="38"/>
    </row>
    <row r="37" spans="1:56" s="31" customFormat="1" ht="20.25" customHeight="1">
      <c r="B37" s="38"/>
      <c r="C37" s="41" t="s">
        <v>9</v>
      </c>
      <c r="D37" s="38"/>
    </row>
    <row r="38" spans="1:56" s="31" customFormat="1" ht="20.25" customHeight="1">
      <c r="C38" s="38" t="s">
        <v>110</v>
      </c>
      <c r="F38" s="41"/>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row>
    <row r="39" spans="1:56" s="31" customFormat="1" ht="20.25" customHeight="1">
      <c r="C39" s="38" t="s">
        <v>179</v>
      </c>
      <c r="F39" s="38"/>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row>
    <row r="40" spans="1:56" s="31" customFormat="1" ht="20.25" customHeight="1">
      <c r="F40" s="38"/>
    </row>
    <row r="41" spans="1:56" s="31" customFormat="1" ht="20.25" customHeight="1">
      <c r="B41" s="38"/>
      <c r="C41" s="38"/>
      <c r="D41" s="38"/>
      <c r="E41" s="43"/>
      <c r="F41" s="44"/>
      <c r="G41" s="44"/>
      <c r="H41" s="44"/>
      <c r="I41" s="45"/>
      <c r="J41" s="45"/>
      <c r="K41" s="44"/>
      <c r="L41" s="44"/>
      <c r="M41" s="44"/>
      <c r="N41" s="45"/>
      <c r="O41" s="45"/>
      <c r="P41" s="45"/>
      <c r="Q41" s="45"/>
      <c r="R41" s="45"/>
      <c r="S41" s="44"/>
      <c r="T41" s="44"/>
      <c r="U41" s="44"/>
      <c r="V41" s="45"/>
      <c r="W41" s="45"/>
      <c r="X41" s="44"/>
      <c r="Y41" s="44"/>
      <c r="Z41" s="44"/>
      <c r="AA41" s="45"/>
      <c r="AB41" s="45"/>
    </row>
    <row r="42" spans="1:56" s="31" customFormat="1" ht="20.25" customHeight="1">
      <c r="B42" s="38" t="s">
        <v>121</v>
      </c>
      <c r="C42" s="38"/>
      <c r="D42" s="38"/>
    </row>
    <row r="43" spans="1:56" s="31" customFormat="1" ht="20.25" customHeight="1">
      <c r="B43" s="38" t="s">
        <v>111</v>
      </c>
      <c r="C43" s="38"/>
      <c r="D43" s="38"/>
    </row>
    <row r="44" spans="1:56" s="31" customFormat="1" ht="20.25" customHeight="1">
      <c r="B44" s="48" t="s">
        <v>116</v>
      </c>
      <c r="E44" s="46"/>
      <c r="F44" s="47"/>
      <c r="G44" s="44"/>
      <c r="H44" s="44"/>
      <c r="I44" s="44"/>
      <c r="J44" s="44"/>
      <c r="K44" s="45"/>
      <c r="L44" s="44"/>
      <c r="M44" s="45"/>
      <c r="N44" s="44"/>
      <c r="O44" s="44"/>
      <c r="P44" s="44"/>
      <c r="Q44" s="44"/>
      <c r="R44" s="44"/>
      <c r="S44" s="45"/>
      <c r="T44" s="44"/>
      <c r="U44" s="45"/>
      <c r="V44" s="44"/>
      <c r="W44" s="44"/>
      <c r="X44" s="45"/>
      <c r="Y44" s="44"/>
      <c r="Z44" s="45"/>
      <c r="AA44" s="44"/>
      <c r="AB44" s="44"/>
      <c r="AC44" s="44"/>
      <c r="AD44" s="44"/>
      <c r="AE44" s="44"/>
      <c r="AF44" s="45"/>
      <c r="AG44" s="43"/>
      <c r="AH44" s="45"/>
      <c r="AI44" s="44"/>
      <c r="AJ44" s="45"/>
      <c r="AK44" s="45"/>
      <c r="AL44" s="45"/>
      <c r="AM44" s="45"/>
      <c r="AN44" s="44"/>
      <c r="AO44" s="45"/>
      <c r="AP44" s="45"/>
    </row>
    <row r="45" spans="1:56" s="31" customFormat="1" ht="20.25" customHeight="1">
      <c r="D45" s="48"/>
      <c r="E45" s="46"/>
      <c r="F45" s="47"/>
      <c r="G45" s="44"/>
      <c r="H45" s="44"/>
      <c r="I45" s="44"/>
      <c r="J45" s="44"/>
      <c r="K45" s="45"/>
      <c r="L45" s="44"/>
      <c r="M45" s="45"/>
      <c r="N45" s="44"/>
      <c r="O45" s="44"/>
      <c r="P45" s="44"/>
      <c r="Q45" s="44"/>
      <c r="R45" s="44"/>
      <c r="S45" s="45"/>
      <c r="T45" s="44"/>
      <c r="U45" s="45"/>
      <c r="V45" s="44"/>
      <c r="W45" s="44"/>
      <c r="X45" s="45"/>
      <c r="Y45" s="44"/>
      <c r="Z45" s="45"/>
      <c r="AA45" s="44"/>
      <c r="AB45" s="44"/>
      <c r="AC45" s="44"/>
      <c r="AD45" s="44"/>
      <c r="AE45" s="44"/>
      <c r="AF45" s="45"/>
      <c r="AG45" s="43"/>
      <c r="AH45" s="45"/>
      <c r="AI45" s="44"/>
      <c r="AJ45" s="45"/>
      <c r="AK45" s="45"/>
      <c r="AL45" s="45"/>
      <c r="AM45" s="45"/>
      <c r="AN45" s="44"/>
      <c r="AO45" s="45"/>
      <c r="AP45" s="45"/>
    </row>
    <row r="46" spans="1:56" s="31" customFormat="1" ht="20.25" customHeight="1">
      <c r="A46" s="38" t="s">
        <v>215</v>
      </c>
      <c r="C46" s="48"/>
      <c r="D46" s="46"/>
      <c r="E46" s="47"/>
      <c r="F46" s="44"/>
      <c r="G46" s="44"/>
      <c r="H46" s="44"/>
      <c r="I46" s="44"/>
      <c r="J46" s="45"/>
      <c r="K46" s="44"/>
      <c r="L46" s="45"/>
      <c r="M46" s="44"/>
      <c r="N46" s="44"/>
      <c r="O46" s="44"/>
      <c r="P46" s="44"/>
      <c r="Q46" s="44"/>
      <c r="R46" s="45"/>
      <c r="S46" s="44"/>
      <c r="T46" s="45"/>
      <c r="U46" s="44"/>
      <c r="V46" s="44"/>
      <c r="W46" s="45"/>
      <c r="X46" s="44"/>
      <c r="Y46" s="45"/>
      <c r="Z46" s="44"/>
      <c r="AA46" s="44"/>
      <c r="AB46" s="44"/>
      <c r="AC46" s="44"/>
      <c r="AD46" s="44"/>
      <c r="AE46" s="45"/>
      <c r="AF46" s="43"/>
      <c r="AG46" s="45"/>
      <c r="AH46" s="44"/>
      <c r="AI46" s="45"/>
      <c r="AJ46" s="45"/>
      <c r="AK46" s="45"/>
      <c r="AL46" s="45"/>
      <c r="AM46" s="44"/>
      <c r="AN46" s="45"/>
      <c r="AO46" s="45"/>
    </row>
    <row r="47" spans="1:56" s="31" customFormat="1" ht="20.25" customHeight="1">
      <c r="A47" s="149" t="s">
        <v>218</v>
      </c>
      <c r="C47" s="48"/>
      <c r="D47" s="46"/>
      <c r="E47" s="47"/>
      <c r="F47" s="44"/>
      <c r="G47" s="44"/>
      <c r="H47" s="44"/>
      <c r="I47" s="44"/>
      <c r="J47" s="45"/>
      <c r="K47" s="44"/>
      <c r="L47" s="45"/>
      <c r="M47" s="44"/>
      <c r="N47" s="44"/>
      <c r="O47" s="44"/>
      <c r="P47" s="44"/>
      <c r="Q47" s="44"/>
      <c r="R47" s="45"/>
      <c r="S47" s="44"/>
      <c r="T47" s="45"/>
      <c r="U47" s="44"/>
      <c r="V47" s="44"/>
      <c r="W47" s="45"/>
      <c r="X47" s="44"/>
      <c r="Y47" s="45"/>
      <c r="Z47" s="44"/>
      <c r="AA47" s="44"/>
      <c r="AB47" s="44"/>
      <c r="AC47" s="44"/>
      <c r="AD47" s="44"/>
      <c r="AE47" s="45"/>
      <c r="AF47" s="43"/>
      <c r="AG47" s="45"/>
      <c r="AH47" s="44"/>
      <c r="AI47" s="45"/>
      <c r="AJ47" s="45"/>
      <c r="AK47" s="45"/>
      <c r="AL47" s="45"/>
      <c r="AM47" s="44"/>
      <c r="AN47" s="45"/>
      <c r="AO47" s="45"/>
    </row>
    <row r="48" spans="1:56" s="31" customFormat="1" ht="20.25" customHeight="1">
      <c r="C48" s="48"/>
      <c r="D48" s="46"/>
      <c r="E48" s="47"/>
      <c r="F48" s="44"/>
      <c r="G48" s="44"/>
      <c r="H48" s="44"/>
      <c r="I48" s="44"/>
      <c r="J48" s="45"/>
      <c r="K48" s="44"/>
      <c r="L48" s="45"/>
      <c r="M48" s="44"/>
      <c r="N48" s="44"/>
      <c r="O48" s="44"/>
      <c r="P48" s="44"/>
      <c r="Q48" s="44"/>
      <c r="R48" s="45"/>
      <c r="S48" s="44"/>
      <c r="T48" s="45"/>
      <c r="U48" s="44"/>
      <c r="V48" s="44"/>
      <c r="W48" s="45"/>
      <c r="X48" s="44"/>
      <c r="Y48" s="45"/>
      <c r="Z48" s="44"/>
      <c r="AA48" s="44"/>
      <c r="AB48" s="44"/>
      <c r="AC48" s="44"/>
      <c r="AD48" s="44"/>
      <c r="AE48" s="45"/>
      <c r="AF48" s="43"/>
      <c r="AG48" s="45"/>
      <c r="AH48" s="44"/>
      <c r="AI48" s="45"/>
      <c r="AJ48" s="45"/>
      <c r="AK48" s="45"/>
      <c r="AL48" s="45"/>
      <c r="AM48" s="44"/>
      <c r="AN48" s="45"/>
      <c r="AO48" s="45"/>
    </row>
    <row r="49" spans="1:56" s="31" customFormat="1" ht="20.25" customHeight="1">
      <c r="A49" s="38" t="s">
        <v>216</v>
      </c>
      <c r="C49" s="48"/>
      <c r="D49" s="46"/>
      <c r="E49" s="47"/>
      <c r="F49" s="44"/>
      <c r="G49" s="44"/>
      <c r="H49" s="44"/>
      <c r="I49" s="44"/>
      <c r="J49" s="45"/>
      <c r="K49" s="44"/>
      <c r="L49" s="45"/>
      <c r="M49" s="44"/>
      <c r="N49" s="44"/>
      <c r="O49" s="44"/>
      <c r="P49" s="44"/>
      <c r="Q49" s="44"/>
      <c r="R49" s="45"/>
      <c r="S49" s="44"/>
      <c r="T49" s="45"/>
      <c r="U49" s="44"/>
      <c r="V49" s="44"/>
      <c r="W49" s="45"/>
      <c r="X49" s="44"/>
      <c r="Y49" s="45"/>
      <c r="Z49" s="44"/>
      <c r="AA49" s="44"/>
      <c r="AB49" s="44"/>
      <c r="AC49" s="44"/>
      <c r="AD49" s="44"/>
      <c r="AE49" s="45"/>
      <c r="AF49" s="43"/>
      <c r="AG49" s="45"/>
      <c r="AH49" s="44"/>
      <c r="AI49" s="45"/>
      <c r="AJ49" s="45"/>
      <c r="AK49" s="45"/>
      <c r="AL49" s="45"/>
      <c r="AM49" s="44"/>
      <c r="AN49" s="45"/>
      <c r="AO49" s="45"/>
    </row>
    <row r="50" spans="1:56" s="31" customFormat="1" ht="20.25" customHeight="1">
      <c r="A50" s="31" t="s">
        <v>217</v>
      </c>
      <c r="C50" s="48"/>
      <c r="D50" s="46"/>
      <c r="E50" s="47"/>
      <c r="F50" s="44"/>
      <c r="G50" s="44"/>
      <c r="H50" s="44"/>
      <c r="I50" s="44"/>
      <c r="J50" s="45"/>
      <c r="K50" s="44"/>
      <c r="L50" s="45"/>
      <c r="M50" s="44"/>
      <c r="N50" s="44"/>
      <c r="O50" s="44"/>
      <c r="P50" s="44"/>
      <c r="Q50" s="44"/>
      <c r="R50" s="45"/>
      <c r="S50" s="44"/>
      <c r="T50" s="45"/>
      <c r="U50" s="44"/>
      <c r="V50" s="44"/>
      <c r="W50" s="45"/>
      <c r="X50" s="44"/>
      <c r="Y50" s="45"/>
      <c r="Z50" s="44"/>
      <c r="AA50" s="44"/>
      <c r="AB50" s="44"/>
      <c r="AC50" s="44"/>
      <c r="AD50" s="44"/>
      <c r="AE50" s="45"/>
      <c r="AF50" s="43"/>
      <c r="AG50" s="45"/>
      <c r="AH50" s="44"/>
      <c r="AI50" s="45"/>
      <c r="AJ50" s="45"/>
      <c r="AK50" s="45"/>
      <c r="AL50" s="45"/>
      <c r="AM50" s="44"/>
      <c r="AN50" s="45"/>
      <c r="AO50" s="45"/>
    </row>
    <row r="51" spans="1:56" s="31" customFormat="1" ht="20.25" customHeight="1">
      <c r="A51" s="149" t="s">
        <v>219</v>
      </c>
      <c r="C51" s="48"/>
      <c r="D51" s="46"/>
      <c r="E51" s="47"/>
      <c r="F51" s="44"/>
      <c r="G51" s="44"/>
      <c r="H51" s="44"/>
      <c r="I51" s="44"/>
      <c r="J51" s="45"/>
      <c r="K51" s="44"/>
      <c r="L51" s="45"/>
      <c r="M51" s="44"/>
      <c r="N51" s="44"/>
      <c r="O51" s="44"/>
      <c r="P51" s="44"/>
      <c r="Q51" s="44"/>
      <c r="R51" s="45"/>
      <c r="S51" s="44"/>
      <c r="T51" s="45"/>
      <c r="U51" s="44"/>
      <c r="V51" s="44"/>
      <c r="W51" s="45"/>
      <c r="X51" s="44"/>
      <c r="Y51" s="45"/>
      <c r="Z51" s="44"/>
      <c r="AA51" s="44"/>
      <c r="AB51" s="44"/>
      <c r="AC51" s="44"/>
      <c r="AD51" s="44"/>
      <c r="AE51" s="45"/>
      <c r="AF51" s="43"/>
      <c r="AG51" s="45"/>
      <c r="AH51" s="44"/>
      <c r="AI51" s="45"/>
      <c r="AJ51" s="45"/>
      <c r="AK51" s="45"/>
      <c r="AL51" s="45"/>
      <c r="AM51" s="44"/>
      <c r="AN51" s="45"/>
      <c r="AO51" s="45"/>
    </row>
    <row r="52" spans="1:56" s="31" customFormat="1" ht="20.25" customHeight="1">
      <c r="D52" s="48"/>
      <c r="E52" s="46"/>
      <c r="F52" s="47"/>
      <c r="G52" s="44"/>
      <c r="H52" s="44"/>
      <c r="I52" s="44"/>
      <c r="J52" s="44"/>
      <c r="K52" s="45"/>
      <c r="L52" s="44"/>
      <c r="M52" s="45"/>
      <c r="N52" s="44"/>
      <c r="O52" s="44"/>
      <c r="P52" s="44"/>
      <c r="Q52" s="44"/>
      <c r="R52" s="44"/>
      <c r="S52" s="45"/>
      <c r="T52" s="44"/>
      <c r="U52" s="45"/>
      <c r="V52" s="44"/>
      <c r="W52" s="44"/>
      <c r="X52" s="45"/>
      <c r="Y52" s="44"/>
      <c r="Z52" s="45"/>
      <c r="AA52" s="44"/>
      <c r="AB52" s="44"/>
      <c r="AC52" s="44"/>
      <c r="AD52" s="44"/>
      <c r="AE52" s="44"/>
      <c r="AF52" s="45"/>
      <c r="AG52" s="43"/>
      <c r="AH52" s="45"/>
      <c r="AI52" s="44"/>
      <c r="AJ52" s="45"/>
      <c r="AK52" s="45"/>
      <c r="AL52" s="45"/>
      <c r="AM52" s="45"/>
      <c r="AN52" s="44"/>
      <c r="AO52" s="45"/>
      <c r="AP52" s="45"/>
    </row>
    <row r="53" spans="1:56" s="31" customFormat="1" ht="20.25" customHeight="1">
      <c r="B53" s="38" t="s">
        <v>122</v>
      </c>
      <c r="C53" s="38"/>
    </row>
    <row r="54" spans="1:56" s="31" customFormat="1" ht="20.25" customHeight="1"/>
    <row r="55" spans="1:56" s="31" customFormat="1" ht="20.25" customHeight="1">
      <c r="B55" s="38" t="s">
        <v>123</v>
      </c>
      <c r="C55" s="38"/>
      <c r="D55" s="38"/>
    </row>
    <row r="56" spans="1:56" s="31" customFormat="1" ht="20.25" customHeight="1">
      <c r="B56" s="38" t="s">
        <v>112</v>
      </c>
      <c r="C56" s="38"/>
      <c r="D56" s="38"/>
    </row>
    <row r="57" spans="1:56" s="31" customFormat="1" ht="20.25" customHeight="1"/>
    <row r="58" spans="1:56" s="31" customFormat="1" ht="20.25" customHeight="1">
      <c r="B58" s="38" t="s">
        <v>125</v>
      </c>
      <c r="C58" s="38"/>
      <c r="D58" s="38"/>
    </row>
    <row r="59" spans="1:56" s="31" customFormat="1" ht="20.25" customHeight="1">
      <c r="B59" s="38" t="s">
        <v>126</v>
      </c>
      <c r="C59" s="38"/>
      <c r="D59" s="38"/>
    </row>
    <row r="60" spans="1:56" s="31" customFormat="1" ht="20.25" customHeight="1">
      <c r="B60" s="38"/>
      <c r="C60" s="38"/>
      <c r="D60" s="38"/>
    </row>
    <row r="61" spans="1:56" s="31" customFormat="1" ht="20.25" customHeight="1">
      <c r="B61" s="38" t="s">
        <v>127</v>
      </c>
      <c r="C61" s="38"/>
      <c r="D61" s="38"/>
    </row>
    <row r="62" spans="1:56" s="31" customFormat="1" ht="20.25" customHeight="1">
      <c r="B62" s="38"/>
      <c r="C62" s="38"/>
      <c r="D62" s="38"/>
    </row>
    <row r="63" spans="1:56" s="31" customFormat="1" ht="20.25" customHeight="1">
      <c r="B63" s="31" t="s">
        <v>154</v>
      </c>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row>
    <row r="64" spans="1:56" s="31" customFormat="1" ht="20.25" customHeight="1">
      <c r="B64" s="31" t="s">
        <v>152</v>
      </c>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row>
    <row r="65" spans="2:56" s="31" customFormat="1" ht="20.25" customHeight="1">
      <c r="B65" s="38"/>
      <c r="C65" s="38"/>
      <c r="D65" s="38"/>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row>
    <row r="66" spans="2:56" s="31" customFormat="1" ht="20.25" customHeight="1">
      <c r="B66" s="31" t="s">
        <v>157</v>
      </c>
      <c r="D66" s="50"/>
      <c r="E66" s="41"/>
      <c r="F66" s="41"/>
    </row>
    <row r="67" spans="2:56" s="31" customFormat="1" ht="20.25" customHeight="1">
      <c r="B67" s="50"/>
      <c r="C67" s="50"/>
      <c r="D67" s="50"/>
      <c r="E67" s="38"/>
      <c r="F67" s="38"/>
    </row>
    <row r="68" spans="2:56" s="31" customFormat="1" ht="20.25" customHeight="1">
      <c r="D68" s="50"/>
      <c r="E68" s="41"/>
      <c r="F68" s="41"/>
    </row>
    <row r="69" spans="2:56" s="31" customFormat="1" ht="20.25" customHeight="1">
      <c r="B69" s="50"/>
      <c r="C69" s="50"/>
      <c r="D69" s="50"/>
      <c r="E69" s="38"/>
      <c r="F69" s="38"/>
    </row>
    <row r="70" spans="2:56" ht="20.25" customHeight="1"/>
    <row r="71" spans="2:56" ht="20.25" customHeight="1"/>
    <row r="72" spans="2:56" ht="20.25" customHeight="1"/>
    <row r="73" spans="2:56" ht="20.25" customHeight="1"/>
    <row r="74" spans="2:56" ht="20.25" customHeight="1"/>
    <row r="75" spans="2:56" ht="20.25" customHeight="1"/>
  </sheetData>
  <mergeCells count="1">
    <mergeCell ref="F4:K5"/>
  </mergeCells>
  <phoneticPr fontId="1"/>
  <pageMargins left="0.70866141732283472" right="0.70866141732283472" top="0.74803149606299213" bottom="0.74803149606299213" header="0.31496062992125984" footer="0.31496062992125984"/>
  <pageSetup paperSize="9"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BL73"/>
  <sheetViews>
    <sheetView showGridLines="0" view="pageBreakPreview" zoomScale="75" zoomScaleNormal="55" zoomScaleSheetLayoutView="75" workbookViewId="0">
      <selection activeCell="B1" sqref="B1"/>
    </sheetView>
  </sheetViews>
  <sheetFormatPr defaultColWidth="4.5" defaultRowHeight="20.25" customHeight="1"/>
  <cols>
    <col min="1" max="1" width="1.3984375" style="10" customWidth="1"/>
    <col min="2" max="63" width="5.59765625" style="10" customWidth="1"/>
    <col min="64" max="16384" width="4.5" style="10"/>
  </cols>
  <sheetData>
    <row r="1" spans="2:64" s="15" customFormat="1" ht="20.25" customHeight="1">
      <c r="C1" s="3" t="s">
        <v>15</v>
      </c>
      <c r="D1" s="3"/>
      <c r="G1" s="6" t="s">
        <v>16</v>
      </c>
      <c r="J1" s="3"/>
      <c r="K1" s="3"/>
      <c r="L1" s="3"/>
      <c r="M1" s="3"/>
      <c r="AR1" s="8" t="s">
        <v>19</v>
      </c>
      <c r="AS1" s="8" t="s">
        <v>17</v>
      </c>
      <c r="AT1" s="415" t="s">
        <v>160</v>
      </c>
      <c r="AU1" s="416"/>
      <c r="AV1" s="416"/>
      <c r="AW1" s="416"/>
      <c r="AX1" s="416"/>
      <c r="AY1" s="416"/>
      <c r="AZ1" s="416"/>
      <c r="BA1" s="416"/>
      <c r="BB1" s="416"/>
      <c r="BC1" s="416"/>
      <c r="BD1" s="416"/>
      <c r="BE1" s="416"/>
      <c r="BF1" s="416"/>
      <c r="BG1" s="416"/>
      <c r="BH1" s="416"/>
      <c r="BI1" s="14" t="s">
        <v>0</v>
      </c>
    </row>
    <row r="2" spans="2:64" s="7" customFormat="1" ht="20.25" customHeight="1">
      <c r="D2" s="6"/>
      <c r="H2" s="6"/>
      <c r="I2" s="8"/>
      <c r="J2" s="8"/>
      <c r="K2" s="8"/>
      <c r="L2" s="8"/>
      <c r="M2" s="8"/>
      <c r="AA2" s="18" t="s">
        <v>20</v>
      </c>
      <c r="AB2" s="417">
        <v>3</v>
      </c>
      <c r="AC2" s="417"/>
      <c r="AD2" s="18" t="s">
        <v>17</v>
      </c>
      <c r="AE2" s="418">
        <f>IF(AB2=0,"",YEAR(DATE(2018+AB2,1,1)))</f>
        <v>2021</v>
      </c>
      <c r="AF2" s="418"/>
      <c r="AG2" s="19" t="s">
        <v>21</v>
      </c>
      <c r="AH2" s="19" t="s">
        <v>22</v>
      </c>
      <c r="AI2" s="417">
        <v>7</v>
      </c>
      <c r="AJ2" s="417"/>
      <c r="AK2" s="19" t="s">
        <v>23</v>
      </c>
      <c r="AQ2" s="14"/>
      <c r="AR2" s="8" t="s">
        <v>18</v>
      </c>
      <c r="AS2" s="8" t="s">
        <v>17</v>
      </c>
      <c r="AT2" s="419" t="s">
        <v>202</v>
      </c>
      <c r="AU2" s="419"/>
      <c r="AV2" s="419"/>
      <c r="AW2" s="419"/>
      <c r="AX2" s="419"/>
      <c r="AY2" s="419"/>
      <c r="AZ2" s="419"/>
      <c r="BA2" s="419"/>
      <c r="BB2" s="419"/>
      <c r="BC2" s="419"/>
      <c r="BD2" s="419"/>
      <c r="BE2" s="419"/>
      <c r="BF2" s="419"/>
      <c r="BG2" s="419"/>
      <c r="BH2" s="419"/>
      <c r="BI2" s="14" t="s">
        <v>0</v>
      </c>
      <c r="BJ2" s="8"/>
      <c r="BK2" s="8"/>
      <c r="BL2" s="8"/>
    </row>
    <row r="3" spans="2:64" s="7" customFormat="1" ht="20.25" customHeight="1">
      <c r="D3" s="6"/>
      <c r="H3" s="6"/>
      <c r="I3" s="8"/>
      <c r="J3" s="8"/>
      <c r="K3" s="8"/>
      <c r="L3" s="8"/>
      <c r="M3" s="8"/>
      <c r="AA3" s="18"/>
      <c r="AB3" s="23"/>
      <c r="AC3" s="23"/>
      <c r="AD3" s="24"/>
      <c r="AE3" s="23"/>
      <c r="AF3" s="23"/>
      <c r="AG3" s="25"/>
      <c r="AH3" s="25"/>
      <c r="AI3" s="23"/>
      <c r="AJ3" s="23"/>
      <c r="AK3" s="19"/>
      <c r="AQ3" s="14"/>
      <c r="AR3" s="8"/>
      <c r="AS3" s="8"/>
      <c r="AT3" s="17"/>
      <c r="AU3" s="17"/>
      <c r="AV3" s="17"/>
      <c r="AW3" s="17"/>
      <c r="AX3" s="17"/>
      <c r="AY3" s="17"/>
      <c r="AZ3" s="17"/>
      <c r="BA3" s="17"/>
      <c r="BB3" s="17"/>
      <c r="BC3" s="17"/>
      <c r="BD3" s="17"/>
      <c r="BE3" s="17"/>
      <c r="BF3" s="66" t="s">
        <v>145</v>
      </c>
      <c r="BG3" s="420" t="s">
        <v>199</v>
      </c>
      <c r="BH3" s="420"/>
      <c r="BI3" s="420"/>
      <c r="BJ3" s="420"/>
      <c r="BK3" s="8"/>
      <c r="BL3" s="8"/>
    </row>
    <row r="4" spans="2:64" s="7" customFormat="1" ht="20.25" customHeight="1">
      <c r="B4" s="431" t="s">
        <v>146</v>
      </c>
      <c r="C4" s="432"/>
      <c r="D4" s="432"/>
      <c r="E4" s="432"/>
      <c r="F4" s="432"/>
      <c r="G4" s="432"/>
      <c r="H4" s="432"/>
      <c r="I4" s="433"/>
      <c r="J4" s="35"/>
      <c r="K4" s="34"/>
      <c r="L4" s="34"/>
      <c r="M4" s="34"/>
      <c r="N4" s="34"/>
      <c r="O4" s="34"/>
      <c r="P4" s="34"/>
      <c r="Q4" s="34"/>
      <c r="R4" s="34"/>
      <c r="S4" s="34"/>
      <c r="T4" s="34"/>
      <c r="U4" s="34"/>
      <c r="V4" s="36"/>
      <c r="W4" s="36"/>
      <c r="X4" s="34"/>
      <c r="Y4" s="34"/>
      <c r="Z4" s="34"/>
      <c r="AG4" s="25"/>
      <c r="AH4" s="25"/>
      <c r="AI4" s="23"/>
      <c r="AJ4" s="23"/>
      <c r="AK4" s="19"/>
      <c r="AQ4" s="14"/>
      <c r="AR4" s="8"/>
      <c r="AS4" s="8"/>
      <c r="AT4" s="17"/>
      <c r="AU4" s="17"/>
      <c r="AV4" s="17"/>
      <c r="AW4" s="17"/>
      <c r="AX4" s="17"/>
      <c r="AY4" s="17"/>
      <c r="AZ4" s="17"/>
      <c r="BA4" s="17"/>
      <c r="BB4" s="17"/>
      <c r="BC4" s="17"/>
      <c r="BD4" s="17"/>
      <c r="BE4" s="17"/>
      <c r="BF4" s="17"/>
      <c r="BG4" s="17"/>
      <c r="BH4" s="17"/>
      <c r="BI4" s="14"/>
      <c r="BJ4" s="8"/>
      <c r="BK4" s="8"/>
      <c r="BL4" s="8"/>
    </row>
    <row r="5" spans="2:64" s="7" customFormat="1" ht="20.25" customHeight="1">
      <c r="B5" s="53" t="s">
        <v>23</v>
      </c>
      <c r="C5" s="53" t="s">
        <v>95</v>
      </c>
      <c r="D5" s="53" t="s">
        <v>96</v>
      </c>
      <c r="E5" s="53" t="s">
        <v>97</v>
      </c>
      <c r="F5" s="53" t="s">
        <v>98</v>
      </c>
      <c r="G5" s="53" t="s">
        <v>99</v>
      </c>
      <c r="H5" s="53" t="s">
        <v>61</v>
      </c>
      <c r="I5" s="53" t="s">
        <v>155</v>
      </c>
      <c r="K5" s="55" t="s">
        <v>100</v>
      </c>
      <c r="L5" s="56"/>
      <c r="M5" s="56"/>
      <c r="N5" s="56"/>
      <c r="O5" s="56"/>
      <c r="P5" s="56"/>
      <c r="Q5" s="56"/>
      <c r="R5" s="56"/>
      <c r="S5" s="56"/>
      <c r="T5" s="56"/>
      <c r="U5" s="56"/>
      <c r="V5" s="58"/>
      <c r="W5" s="58"/>
      <c r="X5" s="57"/>
      <c r="Y5" s="57"/>
      <c r="Z5" s="57"/>
      <c r="AG5" s="25"/>
      <c r="AH5" s="25"/>
      <c r="AI5" s="23"/>
      <c r="AJ5" s="23"/>
      <c r="AK5" s="60" t="s">
        <v>117</v>
      </c>
      <c r="AL5" s="60"/>
      <c r="AM5" s="60"/>
      <c r="AN5" s="60"/>
      <c r="AO5" s="60"/>
      <c r="AP5" s="60"/>
      <c r="AQ5" s="60"/>
      <c r="AR5" s="60"/>
      <c r="AS5" s="60"/>
      <c r="AT5" s="60"/>
      <c r="AU5" s="60"/>
      <c r="AV5" s="60"/>
      <c r="AW5" s="434">
        <v>8</v>
      </c>
      <c r="AX5" s="434"/>
      <c r="AY5" s="61" t="s">
        <v>57</v>
      </c>
      <c r="AZ5" s="60"/>
      <c r="BA5" s="434">
        <v>40</v>
      </c>
      <c r="BB5" s="434"/>
      <c r="BC5" s="61" t="s">
        <v>58</v>
      </c>
      <c r="BD5" s="60"/>
      <c r="BE5" s="434">
        <v>160</v>
      </c>
      <c r="BF5" s="434"/>
      <c r="BG5" s="61" t="s">
        <v>59</v>
      </c>
      <c r="BH5" s="60"/>
      <c r="BI5" s="26"/>
      <c r="BJ5" s="8"/>
      <c r="BK5" s="8"/>
      <c r="BL5" s="8"/>
    </row>
    <row r="6" spans="2:64" s="7" customFormat="1" ht="20.25" customHeight="1">
      <c r="B6" s="138" t="s">
        <v>101</v>
      </c>
      <c r="C6" s="138" t="s">
        <v>101</v>
      </c>
      <c r="D6" s="138" t="s">
        <v>101</v>
      </c>
      <c r="E6" s="138" t="s">
        <v>101</v>
      </c>
      <c r="F6" s="138" t="s">
        <v>101</v>
      </c>
      <c r="G6" s="138" t="s">
        <v>102</v>
      </c>
      <c r="H6" s="138" t="s">
        <v>102</v>
      </c>
      <c r="I6" s="138" t="s">
        <v>101</v>
      </c>
      <c r="J6" s="58" t="s">
        <v>66</v>
      </c>
      <c r="K6" s="435">
        <v>0.375</v>
      </c>
      <c r="L6" s="435"/>
      <c r="M6" s="435"/>
      <c r="N6" s="58" t="s">
        <v>50</v>
      </c>
      <c r="O6" s="436">
        <v>0.72916666666666663</v>
      </c>
      <c r="P6" s="437"/>
      <c r="Q6" s="438"/>
      <c r="R6" s="54" t="s">
        <v>103</v>
      </c>
      <c r="S6" s="408">
        <f>(O6-K6)*24</f>
        <v>8.5</v>
      </c>
      <c r="T6" s="408"/>
      <c r="U6" s="59" t="s">
        <v>104</v>
      </c>
      <c r="Z6" s="58"/>
      <c r="AG6" s="25"/>
      <c r="AH6" s="25"/>
      <c r="AI6" s="23"/>
      <c r="AJ6" s="23"/>
      <c r="AK6" s="62"/>
      <c r="AL6" s="15"/>
      <c r="AM6" s="15"/>
      <c r="AN6" s="15"/>
      <c r="AO6" s="15"/>
      <c r="AP6" s="15"/>
      <c r="AQ6" s="63"/>
      <c r="AR6" s="64"/>
      <c r="AS6" s="64"/>
      <c r="AT6" s="65"/>
      <c r="AU6" s="65"/>
      <c r="AV6" s="65"/>
      <c r="AW6" s="65"/>
      <c r="AX6" s="65"/>
      <c r="AY6" s="65"/>
      <c r="AZ6" s="65"/>
      <c r="BA6" s="65"/>
      <c r="BB6" s="65"/>
      <c r="BC6" s="65"/>
      <c r="BD6" s="65"/>
      <c r="BE6" s="65"/>
      <c r="BF6" s="65"/>
      <c r="BG6" s="65"/>
      <c r="BH6" s="65"/>
      <c r="BI6" s="14"/>
      <c r="BJ6" s="8"/>
      <c r="BK6" s="8"/>
      <c r="BL6" s="8"/>
    </row>
    <row r="7" spans="2:64" s="7" customFormat="1" ht="20.25" customHeight="1">
      <c r="B7" s="139"/>
      <c r="C7" s="139"/>
      <c r="D7" s="139"/>
      <c r="E7" s="139"/>
      <c r="F7" s="139"/>
      <c r="G7" s="139"/>
      <c r="H7" s="139"/>
      <c r="I7" s="139"/>
      <c r="J7" s="58" t="s">
        <v>66</v>
      </c>
      <c r="K7" s="404"/>
      <c r="L7" s="404"/>
      <c r="M7" s="404"/>
      <c r="N7" s="58" t="s">
        <v>50</v>
      </c>
      <c r="O7" s="405"/>
      <c r="P7" s="406"/>
      <c r="Q7" s="407"/>
      <c r="R7" s="54" t="s">
        <v>103</v>
      </c>
      <c r="S7" s="408">
        <f>(O7-K7)*24</f>
        <v>0</v>
      </c>
      <c r="T7" s="408"/>
      <c r="U7" s="59" t="s">
        <v>104</v>
      </c>
      <c r="W7" s="135"/>
      <c r="X7" s="135"/>
      <c r="Z7" s="58"/>
      <c r="AG7" s="25"/>
      <c r="AH7" s="25"/>
      <c r="AI7" s="23"/>
      <c r="AJ7" s="23"/>
      <c r="AK7" s="62"/>
      <c r="AL7" s="15"/>
      <c r="AM7" s="15"/>
      <c r="AN7" s="15"/>
      <c r="AO7" s="15"/>
      <c r="AP7" s="15"/>
      <c r="AQ7" s="63"/>
      <c r="AR7" s="64"/>
      <c r="AS7" s="64"/>
      <c r="AT7" s="65"/>
      <c r="AU7" s="65"/>
      <c r="AV7" s="65"/>
      <c r="AW7" s="65"/>
      <c r="AX7" s="65"/>
      <c r="AY7" s="65"/>
      <c r="AZ7" s="65"/>
      <c r="BA7" s="60"/>
      <c r="BB7" s="60" t="s">
        <v>60</v>
      </c>
      <c r="BC7" s="60"/>
      <c r="BD7" s="60"/>
      <c r="BE7" s="421">
        <f>DAY(EOMONTH(DATE(AE2,AI2,1),0))</f>
        <v>31</v>
      </c>
      <c r="BF7" s="421"/>
      <c r="BG7" s="61" t="s">
        <v>61</v>
      </c>
      <c r="BH7" s="65"/>
      <c r="BI7" s="14"/>
      <c r="BJ7" s="8"/>
      <c r="BK7" s="8"/>
      <c r="BL7" s="8"/>
    </row>
    <row r="8" spans="2:64" s="7" customFormat="1" ht="20.25" customHeight="1">
      <c r="B8" s="422" t="s">
        <v>156</v>
      </c>
      <c r="C8" s="423"/>
      <c r="D8" s="423"/>
      <c r="E8" s="423"/>
      <c r="F8" s="423"/>
      <c r="G8" s="423"/>
      <c r="H8" s="423"/>
      <c r="I8" s="423"/>
      <c r="J8" s="423"/>
      <c r="K8" s="424"/>
      <c r="L8" s="424"/>
      <c r="M8" s="424"/>
      <c r="N8" s="423"/>
      <c r="O8" s="424"/>
      <c r="P8" s="424"/>
      <c r="Q8" s="424"/>
      <c r="R8" s="424"/>
      <c r="S8" s="424"/>
      <c r="T8" s="424"/>
      <c r="U8" s="424"/>
      <c r="V8" s="423"/>
      <c r="W8" s="424"/>
      <c r="X8" s="424"/>
      <c r="Y8" s="425"/>
      <c r="Z8" s="58"/>
      <c r="AG8" s="25"/>
      <c r="AH8" s="25"/>
      <c r="AI8" s="23"/>
      <c r="AJ8" s="23"/>
      <c r="AK8" s="62"/>
      <c r="AL8" s="15"/>
      <c r="AM8" s="15"/>
      <c r="AN8" s="15"/>
      <c r="AO8" s="15"/>
      <c r="AP8" s="15"/>
      <c r="AQ8" s="63"/>
      <c r="AR8" s="64"/>
      <c r="AS8" s="64"/>
      <c r="AT8" s="65"/>
      <c r="AU8" s="65"/>
      <c r="AV8" s="65"/>
      <c r="AW8" s="65"/>
      <c r="AX8" s="65"/>
      <c r="AY8" s="65"/>
      <c r="AZ8" s="65"/>
      <c r="BA8" s="60"/>
      <c r="BB8" s="60"/>
      <c r="BC8" s="60"/>
      <c r="BD8" s="60"/>
      <c r="BE8" s="94"/>
      <c r="BF8" s="94"/>
      <c r="BG8" s="61"/>
      <c r="BH8" s="65"/>
      <c r="BI8" s="14"/>
      <c r="BJ8" s="8"/>
      <c r="BK8" s="8"/>
      <c r="BL8" s="8"/>
    </row>
    <row r="9" spans="2:64" s="7" customFormat="1" ht="20.25" customHeight="1">
      <c r="B9" s="426" t="s">
        <v>214</v>
      </c>
      <c r="C9" s="427"/>
      <c r="D9" s="427"/>
      <c r="E9" s="427"/>
      <c r="F9" s="427"/>
      <c r="G9" s="427"/>
      <c r="H9" s="427"/>
      <c r="I9" s="427"/>
      <c r="J9" s="427"/>
      <c r="K9" s="427"/>
      <c r="L9" s="427"/>
      <c r="M9" s="427"/>
      <c r="N9" s="427"/>
      <c r="O9" s="427"/>
      <c r="P9" s="427"/>
      <c r="Q9" s="427"/>
      <c r="R9" s="427"/>
      <c r="S9" s="427"/>
      <c r="T9" s="427"/>
      <c r="U9" s="427"/>
      <c r="V9" s="427"/>
      <c r="W9" s="427"/>
      <c r="X9" s="427"/>
      <c r="Y9" s="428"/>
      <c r="Z9" s="58"/>
      <c r="AG9" s="25"/>
      <c r="AH9" s="25"/>
      <c r="AI9" s="23"/>
      <c r="AJ9" s="23"/>
      <c r="AK9" s="62"/>
      <c r="AL9" s="15"/>
      <c r="AM9" s="15"/>
      <c r="AN9" s="15"/>
      <c r="AO9" s="15"/>
      <c r="AP9" s="15"/>
      <c r="AQ9" s="63"/>
      <c r="AR9" s="64"/>
      <c r="AS9" s="64"/>
      <c r="AT9" s="65"/>
      <c r="AU9" s="65"/>
      <c r="AV9" s="3" t="s">
        <v>167</v>
      </c>
      <c r="AW9" s="65"/>
      <c r="AX9" s="65"/>
      <c r="AY9" s="65"/>
      <c r="AZ9" s="65"/>
      <c r="BA9" s="60"/>
      <c r="BB9" s="60"/>
      <c r="BC9" s="60"/>
      <c r="BD9" s="103"/>
      <c r="BE9" s="429">
        <v>100</v>
      </c>
      <c r="BF9" s="430"/>
      <c r="BG9" s="61" t="s">
        <v>166</v>
      </c>
      <c r="BH9" s="65"/>
      <c r="BI9" s="14"/>
      <c r="BJ9" s="8"/>
      <c r="BK9" s="8"/>
      <c r="BL9" s="8"/>
    </row>
    <row r="10" spans="2:64" ht="20.25" customHeight="1" thickBot="1">
      <c r="C10" s="9"/>
      <c r="D10" s="9"/>
      <c r="G10" s="1"/>
      <c r="Z10" s="9"/>
      <c r="AQ10" s="9"/>
      <c r="BJ10" s="11"/>
      <c r="BK10" s="11"/>
      <c r="BL10" s="11"/>
    </row>
    <row r="11" spans="2:64" ht="20.25" customHeight="1" thickBot="1">
      <c r="B11" s="384" t="s">
        <v>62</v>
      </c>
      <c r="C11" s="387" t="s">
        <v>128</v>
      </c>
      <c r="D11" s="388"/>
      <c r="E11" s="392" t="s">
        <v>129</v>
      </c>
      <c r="F11" s="388"/>
      <c r="G11" s="392" t="s">
        <v>130</v>
      </c>
      <c r="H11" s="387"/>
      <c r="I11" s="387"/>
      <c r="J11" s="387"/>
      <c r="K11" s="388"/>
      <c r="L11" s="392" t="s">
        <v>131</v>
      </c>
      <c r="M11" s="387"/>
      <c r="N11" s="387"/>
      <c r="O11" s="395"/>
      <c r="P11" s="398" t="s">
        <v>197</v>
      </c>
      <c r="Q11" s="399"/>
      <c r="R11" s="409" t="s">
        <v>198</v>
      </c>
      <c r="S11" s="410"/>
      <c r="T11" s="126"/>
      <c r="U11" s="126"/>
      <c r="V11" s="126"/>
      <c r="W11" s="370" t="s">
        <v>132</v>
      </c>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2" t="str">
        <f>IF(BG3="計画","(9)1～4週目の勤務時間数合計","(9)1か月の勤務時間数合計")</f>
        <v>(9)1か月の勤務時間数合計</v>
      </c>
      <c r="BC11" s="373"/>
      <c r="BD11" s="372" t="s">
        <v>133</v>
      </c>
      <c r="BE11" s="373"/>
      <c r="BF11" s="380" t="s">
        <v>153</v>
      </c>
      <c r="BG11" s="380"/>
      <c r="BH11" s="380"/>
      <c r="BI11" s="380"/>
      <c r="BJ11" s="380"/>
      <c r="BK11" s="380"/>
    </row>
    <row r="12" spans="2:64" ht="20.25" customHeight="1" thickBot="1">
      <c r="B12" s="385"/>
      <c r="C12" s="269"/>
      <c r="D12" s="389"/>
      <c r="E12" s="393"/>
      <c r="F12" s="389"/>
      <c r="G12" s="393"/>
      <c r="H12" s="269"/>
      <c r="I12" s="269"/>
      <c r="J12" s="269"/>
      <c r="K12" s="389"/>
      <c r="L12" s="393"/>
      <c r="M12" s="269"/>
      <c r="N12" s="269"/>
      <c r="O12" s="396"/>
      <c r="P12" s="400"/>
      <c r="Q12" s="401"/>
      <c r="R12" s="411"/>
      <c r="S12" s="412"/>
      <c r="T12" s="127"/>
      <c r="U12" s="127"/>
      <c r="V12" s="127"/>
      <c r="W12" s="382" t="s">
        <v>10</v>
      </c>
      <c r="X12" s="254"/>
      <c r="Y12" s="254"/>
      <c r="Z12" s="254"/>
      <c r="AA12" s="254"/>
      <c r="AB12" s="254"/>
      <c r="AC12" s="383"/>
      <c r="AD12" s="382" t="s">
        <v>11</v>
      </c>
      <c r="AE12" s="254"/>
      <c r="AF12" s="254"/>
      <c r="AG12" s="254"/>
      <c r="AH12" s="254"/>
      <c r="AI12" s="254"/>
      <c r="AJ12" s="383"/>
      <c r="AK12" s="382" t="s">
        <v>12</v>
      </c>
      <c r="AL12" s="254"/>
      <c r="AM12" s="254"/>
      <c r="AN12" s="254"/>
      <c r="AO12" s="254"/>
      <c r="AP12" s="254"/>
      <c r="AQ12" s="383"/>
      <c r="AR12" s="382" t="s">
        <v>13</v>
      </c>
      <c r="AS12" s="254"/>
      <c r="AT12" s="254"/>
      <c r="AU12" s="254"/>
      <c r="AV12" s="254"/>
      <c r="AW12" s="254"/>
      <c r="AX12" s="383"/>
      <c r="AY12" s="382" t="s">
        <v>14</v>
      </c>
      <c r="AZ12" s="254"/>
      <c r="BA12" s="383"/>
      <c r="BB12" s="374"/>
      <c r="BC12" s="375"/>
      <c r="BD12" s="374"/>
      <c r="BE12" s="375"/>
      <c r="BF12" s="380"/>
      <c r="BG12" s="380"/>
      <c r="BH12" s="380"/>
      <c r="BI12" s="380"/>
      <c r="BJ12" s="380"/>
      <c r="BK12" s="380"/>
    </row>
    <row r="13" spans="2:64" ht="20.25" customHeight="1" thickBot="1">
      <c r="B13" s="385"/>
      <c r="C13" s="269"/>
      <c r="D13" s="389"/>
      <c r="E13" s="393"/>
      <c r="F13" s="389"/>
      <c r="G13" s="393"/>
      <c r="H13" s="269"/>
      <c r="I13" s="269"/>
      <c r="J13" s="269"/>
      <c r="K13" s="389"/>
      <c r="L13" s="393"/>
      <c r="M13" s="269"/>
      <c r="N13" s="269"/>
      <c r="O13" s="396"/>
      <c r="P13" s="400"/>
      <c r="Q13" s="401"/>
      <c r="R13" s="411"/>
      <c r="S13" s="412"/>
      <c r="T13" s="127"/>
      <c r="U13" s="127"/>
      <c r="V13" s="127"/>
      <c r="W13" s="4">
        <f>DAY(DATE($AE$2,$AI$2,1))</f>
        <v>1</v>
      </c>
      <c r="X13" s="132">
        <f>DAY(DATE($AE$2,$AI$2,2))</f>
        <v>2</v>
      </c>
      <c r="Y13" s="132">
        <f>DAY(DATE($AE$2,$AI$2,3))</f>
        <v>3</v>
      </c>
      <c r="Z13" s="132">
        <f>DAY(DATE($AE$2,$AI$2,4))</f>
        <v>4</v>
      </c>
      <c r="AA13" s="132">
        <f>DAY(DATE($AE$2,$AI$2,5))</f>
        <v>5</v>
      </c>
      <c r="AB13" s="132">
        <f>DAY(DATE($AE$2,$AI$2,6))</f>
        <v>6</v>
      </c>
      <c r="AC13" s="5">
        <f>DAY(DATE($AE$2,$AI$2,7))</f>
        <v>7</v>
      </c>
      <c r="AD13" s="4">
        <f>DAY(DATE($AE$2,$AI$2,8))</f>
        <v>8</v>
      </c>
      <c r="AE13" s="132">
        <f>DAY(DATE($AE$2,$AI$2,9))</f>
        <v>9</v>
      </c>
      <c r="AF13" s="132">
        <f>DAY(DATE($AE$2,$AI$2,10))</f>
        <v>10</v>
      </c>
      <c r="AG13" s="132">
        <f>DAY(DATE($AE$2,$AI$2,11))</f>
        <v>11</v>
      </c>
      <c r="AH13" s="132">
        <f>DAY(DATE($AE$2,$AI$2,12))</f>
        <v>12</v>
      </c>
      <c r="AI13" s="132">
        <f>DAY(DATE($AE$2,$AI$2,13))</f>
        <v>13</v>
      </c>
      <c r="AJ13" s="5">
        <f>DAY(DATE($AE$2,$AI$2,14))</f>
        <v>14</v>
      </c>
      <c r="AK13" s="4">
        <f>DAY(DATE($AE$2,$AI$2,15))</f>
        <v>15</v>
      </c>
      <c r="AL13" s="132">
        <f>DAY(DATE($AE$2,$AI$2,16))</f>
        <v>16</v>
      </c>
      <c r="AM13" s="132">
        <f>DAY(DATE($AE$2,$AI$2,17))</f>
        <v>17</v>
      </c>
      <c r="AN13" s="132">
        <f>DAY(DATE($AE$2,$AI$2,18))</f>
        <v>18</v>
      </c>
      <c r="AO13" s="132">
        <f>DAY(DATE($AE$2,$AI$2,19))</f>
        <v>19</v>
      </c>
      <c r="AP13" s="132">
        <f>DAY(DATE($AE$2,$AI$2,20))</f>
        <v>20</v>
      </c>
      <c r="AQ13" s="5">
        <f>DAY(DATE($AE$2,$AI$2,21))</f>
        <v>21</v>
      </c>
      <c r="AR13" s="4">
        <f>DAY(DATE($AE$2,$AI$2,22))</f>
        <v>22</v>
      </c>
      <c r="AS13" s="132">
        <f>DAY(DATE($AE$2,$AI$2,23))</f>
        <v>23</v>
      </c>
      <c r="AT13" s="132">
        <f>DAY(DATE($AE$2,$AI$2,24))</f>
        <v>24</v>
      </c>
      <c r="AU13" s="132">
        <f>DAY(DATE($AE$2,$AI$2,25))</f>
        <v>25</v>
      </c>
      <c r="AV13" s="132">
        <f>DAY(DATE($AE$2,$AI$2,26))</f>
        <v>26</v>
      </c>
      <c r="AW13" s="132">
        <f>DAY(DATE($AE$2,$AI$2,27))</f>
        <v>27</v>
      </c>
      <c r="AX13" s="5">
        <f>DAY(DATE($AE$2,$AI$2,28))</f>
        <v>28</v>
      </c>
      <c r="AY13" s="4">
        <f>IF(BG3="実地指導用",IF(DAY(DATE($AE$2,$AI$2,29))=29,29,""),"")</f>
        <v>29</v>
      </c>
      <c r="AZ13" s="132">
        <f>IF(BG3="実地指導用",IF(DAY(DATE($AE$2,$AI$2,30))=30,30,""),"")</f>
        <v>30</v>
      </c>
      <c r="BA13" s="5">
        <f>IF(BG3="実地指導用",IF(DAY(DATE($AE$2,$AI$2,31))=31,31,""),"")</f>
        <v>31</v>
      </c>
      <c r="BB13" s="374"/>
      <c r="BC13" s="375"/>
      <c r="BD13" s="374"/>
      <c r="BE13" s="375"/>
      <c r="BF13" s="380"/>
      <c r="BG13" s="380"/>
      <c r="BH13" s="380"/>
      <c r="BI13" s="380"/>
      <c r="BJ13" s="380"/>
      <c r="BK13" s="380"/>
    </row>
    <row r="14" spans="2:64" ht="20.25" hidden="1" customHeight="1" thickBot="1">
      <c r="B14" s="385"/>
      <c r="C14" s="269"/>
      <c r="D14" s="389"/>
      <c r="E14" s="393"/>
      <c r="F14" s="389"/>
      <c r="G14" s="393"/>
      <c r="H14" s="269"/>
      <c r="I14" s="269"/>
      <c r="J14" s="269"/>
      <c r="K14" s="389"/>
      <c r="L14" s="393"/>
      <c r="M14" s="269"/>
      <c r="N14" s="269"/>
      <c r="O14" s="396"/>
      <c r="P14" s="400"/>
      <c r="Q14" s="401"/>
      <c r="R14" s="411"/>
      <c r="S14" s="412"/>
      <c r="T14" s="127"/>
      <c r="U14" s="127"/>
      <c r="V14" s="127"/>
      <c r="W14" s="4">
        <f>WEEKDAY(DATE($AE$2,$AI$2,1))</f>
        <v>5</v>
      </c>
      <c r="X14" s="132">
        <f>WEEKDAY(DATE($AE$2,$AI$2,2))</f>
        <v>6</v>
      </c>
      <c r="Y14" s="132">
        <f>WEEKDAY(DATE($AE$2,$AI$2,3))</f>
        <v>7</v>
      </c>
      <c r="Z14" s="132">
        <f>WEEKDAY(DATE($AE$2,$AI$2,4))</f>
        <v>1</v>
      </c>
      <c r="AA14" s="132">
        <f>WEEKDAY(DATE($AE$2,$AI$2,5))</f>
        <v>2</v>
      </c>
      <c r="AB14" s="132">
        <f>WEEKDAY(DATE($AE$2,$AI$2,6))</f>
        <v>3</v>
      </c>
      <c r="AC14" s="5">
        <f>WEEKDAY(DATE($AE$2,$AI$2,7))</f>
        <v>4</v>
      </c>
      <c r="AD14" s="4">
        <f>WEEKDAY(DATE($AE$2,$AI$2,8))</f>
        <v>5</v>
      </c>
      <c r="AE14" s="132">
        <f>WEEKDAY(DATE($AE$2,$AI$2,9))</f>
        <v>6</v>
      </c>
      <c r="AF14" s="132">
        <f>WEEKDAY(DATE($AE$2,$AI$2,10))</f>
        <v>7</v>
      </c>
      <c r="AG14" s="132">
        <f>WEEKDAY(DATE($AE$2,$AI$2,11))</f>
        <v>1</v>
      </c>
      <c r="AH14" s="132">
        <f>WEEKDAY(DATE($AE$2,$AI$2,12))</f>
        <v>2</v>
      </c>
      <c r="AI14" s="132">
        <f>WEEKDAY(DATE($AE$2,$AI$2,13))</f>
        <v>3</v>
      </c>
      <c r="AJ14" s="5">
        <f>WEEKDAY(DATE($AE$2,$AI$2,14))</f>
        <v>4</v>
      </c>
      <c r="AK14" s="4">
        <f>WEEKDAY(DATE($AE$2,$AI$2,15))</f>
        <v>5</v>
      </c>
      <c r="AL14" s="132">
        <f>WEEKDAY(DATE($AE$2,$AI$2,16))</f>
        <v>6</v>
      </c>
      <c r="AM14" s="132">
        <f>WEEKDAY(DATE($AE$2,$AI$2,17))</f>
        <v>7</v>
      </c>
      <c r="AN14" s="132">
        <f>WEEKDAY(DATE($AE$2,$AI$2,18))</f>
        <v>1</v>
      </c>
      <c r="AO14" s="132">
        <f>WEEKDAY(DATE($AE$2,$AI$2,19))</f>
        <v>2</v>
      </c>
      <c r="AP14" s="132">
        <f>WEEKDAY(DATE($AE$2,$AI$2,20))</f>
        <v>3</v>
      </c>
      <c r="AQ14" s="5">
        <f>WEEKDAY(DATE($AE$2,$AI$2,21))</f>
        <v>4</v>
      </c>
      <c r="AR14" s="4">
        <f>WEEKDAY(DATE($AE$2,$AI$2,22))</f>
        <v>5</v>
      </c>
      <c r="AS14" s="132">
        <f>WEEKDAY(DATE($AE$2,$AI$2,23))</f>
        <v>6</v>
      </c>
      <c r="AT14" s="132">
        <f>WEEKDAY(DATE($AE$2,$AI$2,24))</f>
        <v>7</v>
      </c>
      <c r="AU14" s="132">
        <f>WEEKDAY(DATE($AE$2,$AI$2,25))</f>
        <v>1</v>
      </c>
      <c r="AV14" s="132">
        <f>WEEKDAY(DATE($AE$2,$AI$2,26))</f>
        <v>2</v>
      </c>
      <c r="AW14" s="132">
        <f>WEEKDAY(DATE($AE$2,$AI$2,27))</f>
        <v>3</v>
      </c>
      <c r="AX14" s="5">
        <f>WEEKDAY(DATE($AE$2,$AI$2,28))</f>
        <v>4</v>
      </c>
      <c r="AY14" s="4">
        <f>IF(AY13=29,WEEKDAY(DATE($AE$2,$AI$2,29)),0)</f>
        <v>5</v>
      </c>
      <c r="AZ14" s="132">
        <f>IF(AZ13=30,WEEKDAY(DATE($AE$2,$AI$2,30)),0)</f>
        <v>6</v>
      </c>
      <c r="BA14" s="5">
        <f>IF(BA13=31,WEEKDAY(DATE($AE$2,$AI$2,31)),0)</f>
        <v>7</v>
      </c>
      <c r="BB14" s="376"/>
      <c r="BC14" s="377"/>
      <c r="BD14" s="376"/>
      <c r="BE14" s="377"/>
      <c r="BF14" s="381"/>
      <c r="BG14" s="381"/>
      <c r="BH14" s="381"/>
      <c r="BI14" s="381"/>
      <c r="BJ14" s="381"/>
      <c r="BK14" s="381"/>
    </row>
    <row r="15" spans="2:64" ht="20.25" customHeight="1" thickBot="1">
      <c r="B15" s="386"/>
      <c r="C15" s="390"/>
      <c r="D15" s="391"/>
      <c r="E15" s="394"/>
      <c r="F15" s="391"/>
      <c r="G15" s="394"/>
      <c r="H15" s="390"/>
      <c r="I15" s="390"/>
      <c r="J15" s="390"/>
      <c r="K15" s="391"/>
      <c r="L15" s="394"/>
      <c r="M15" s="390"/>
      <c r="N15" s="390"/>
      <c r="O15" s="397"/>
      <c r="P15" s="402"/>
      <c r="Q15" s="403"/>
      <c r="R15" s="413"/>
      <c r="S15" s="414"/>
      <c r="T15" s="128"/>
      <c r="U15" s="128"/>
      <c r="V15" s="128"/>
      <c r="W15" s="20" t="str">
        <f>IF(W14=1,"日",IF(W14=2,"月",IF(W14=3,"火",IF(W14=4,"水",IF(W14=5,"木",IF(W14=6,"金","土"))))))</f>
        <v>木</v>
      </c>
      <c r="X15" s="21" t="str">
        <f t="shared" ref="X15:AX15" si="0">IF(X14=1,"日",IF(X14=2,"月",IF(X14=3,"火",IF(X14=4,"水",IF(X14=5,"木",IF(X14=6,"金","土"))))))</f>
        <v>金</v>
      </c>
      <c r="Y15" s="21" t="str">
        <f t="shared" si="0"/>
        <v>土</v>
      </c>
      <c r="Z15" s="21" t="str">
        <f t="shared" si="0"/>
        <v>日</v>
      </c>
      <c r="AA15" s="21" t="str">
        <f t="shared" si="0"/>
        <v>月</v>
      </c>
      <c r="AB15" s="21" t="str">
        <f t="shared" si="0"/>
        <v>火</v>
      </c>
      <c r="AC15" s="22" t="str">
        <f t="shared" si="0"/>
        <v>水</v>
      </c>
      <c r="AD15" s="20" t="str">
        <f t="shared" si="0"/>
        <v>木</v>
      </c>
      <c r="AE15" s="21" t="str">
        <f t="shared" si="0"/>
        <v>金</v>
      </c>
      <c r="AF15" s="21" t="str">
        <f t="shared" si="0"/>
        <v>土</v>
      </c>
      <c r="AG15" s="21" t="str">
        <f t="shared" si="0"/>
        <v>日</v>
      </c>
      <c r="AH15" s="21" t="str">
        <f t="shared" si="0"/>
        <v>月</v>
      </c>
      <c r="AI15" s="21" t="str">
        <f t="shared" si="0"/>
        <v>火</v>
      </c>
      <c r="AJ15" s="22" t="str">
        <f t="shared" si="0"/>
        <v>水</v>
      </c>
      <c r="AK15" s="20" t="str">
        <f t="shared" si="0"/>
        <v>木</v>
      </c>
      <c r="AL15" s="21" t="str">
        <f t="shared" si="0"/>
        <v>金</v>
      </c>
      <c r="AM15" s="21" t="str">
        <f t="shared" si="0"/>
        <v>土</v>
      </c>
      <c r="AN15" s="21" t="str">
        <f t="shared" si="0"/>
        <v>日</v>
      </c>
      <c r="AO15" s="21" t="str">
        <f t="shared" si="0"/>
        <v>月</v>
      </c>
      <c r="AP15" s="21" t="str">
        <f t="shared" si="0"/>
        <v>火</v>
      </c>
      <c r="AQ15" s="22" t="str">
        <f t="shared" si="0"/>
        <v>水</v>
      </c>
      <c r="AR15" s="20" t="str">
        <f t="shared" si="0"/>
        <v>木</v>
      </c>
      <c r="AS15" s="21" t="str">
        <f t="shared" si="0"/>
        <v>金</v>
      </c>
      <c r="AT15" s="21" t="str">
        <f t="shared" si="0"/>
        <v>土</v>
      </c>
      <c r="AU15" s="21" t="str">
        <f t="shared" si="0"/>
        <v>日</v>
      </c>
      <c r="AV15" s="21" t="str">
        <f t="shared" si="0"/>
        <v>月</v>
      </c>
      <c r="AW15" s="21" t="str">
        <f t="shared" si="0"/>
        <v>火</v>
      </c>
      <c r="AX15" s="22" t="str">
        <f t="shared" si="0"/>
        <v>水</v>
      </c>
      <c r="AY15" s="21" t="str">
        <f>IF(AY14=1,"日",IF(AY14=2,"月",IF(AY14=3,"火",IF(AY14=4,"水",IF(AY14=5,"木",IF(AY14=6,"金",IF(AY14=0,"","土")))))))</f>
        <v>木</v>
      </c>
      <c r="AZ15" s="21" t="str">
        <f>IF(AZ14=1,"日",IF(AZ14=2,"月",IF(AZ14=3,"火",IF(AZ14=4,"水",IF(AZ14=5,"木",IF(AZ14=6,"金",IF(AZ14=0,"","土")))))))</f>
        <v>金</v>
      </c>
      <c r="BA15" s="21" t="str">
        <f>IF(BA14=1,"日",IF(BA14=2,"月",IF(BA14=3,"火",IF(BA14=4,"水",IF(BA14=5,"木",IF(BA14=6,"金",IF(BA14=0,"","土")))))))</f>
        <v>土</v>
      </c>
      <c r="BB15" s="378"/>
      <c r="BC15" s="379"/>
      <c r="BD15" s="378"/>
      <c r="BE15" s="379"/>
      <c r="BF15" s="381"/>
      <c r="BG15" s="381"/>
      <c r="BH15" s="381"/>
      <c r="BI15" s="381"/>
      <c r="BJ15" s="381"/>
      <c r="BK15" s="381"/>
    </row>
    <row r="16" spans="2:64" ht="20.25" customHeight="1">
      <c r="B16" s="353">
        <v>1</v>
      </c>
      <c r="C16" s="354" t="s">
        <v>2</v>
      </c>
      <c r="D16" s="355"/>
      <c r="E16" s="356" t="s">
        <v>158</v>
      </c>
      <c r="F16" s="357"/>
      <c r="G16" s="333" t="s">
        <v>161</v>
      </c>
      <c r="H16" s="334"/>
      <c r="I16" s="334"/>
      <c r="J16" s="334"/>
      <c r="K16" s="335"/>
      <c r="L16" s="358" t="s">
        <v>203</v>
      </c>
      <c r="M16" s="359"/>
      <c r="N16" s="359"/>
      <c r="O16" s="360"/>
      <c r="P16" s="366">
        <v>44317</v>
      </c>
      <c r="Q16" s="367"/>
      <c r="R16" s="358" t="s">
        <v>208</v>
      </c>
      <c r="S16" s="360"/>
      <c r="T16" s="361" t="s">
        <v>55</v>
      </c>
      <c r="U16" s="362"/>
      <c r="V16" s="363"/>
      <c r="W16" s="143" t="s">
        <v>24</v>
      </c>
      <c r="X16" s="144" t="s">
        <v>24</v>
      </c>
      <c r="Y16" s="144"/>
      <c r="Z16" s="144"/>
      <c r="AA16" s="144" t="s">
        <v>24</v>
      </c>
      <c r="AB16" s="144" t="s">
        <v>24</v>
      </c>
      <c r="AC16" s="145" t="s">
        <v>24</v>
      </c>
      <c r="AD16" s="143" t="s">
        <v>24</v>
      </c>
      <c r="AE16" s="144" t="s">
        <v>24</v>
      </c>
      <c r="AF16" s="144"/>
      <c r="AG16" s="144"/>
      <c r="AH16" s="144" t="s">
        <v>24</v>
      </c>
      <c r="AI16" s="144" t="s">
        <v>24</v>
      </c>
      <c r="AJ16" s="145" t="s">
        <v>24</v>
      </c>
      <c r="AK16" s="143" t="s">
        <v>24</v>
      </c>
      <c r="AL16" s="144" t="s">
        <v>24</v>
      </c>
      <c r="AM16" s="144"/>
      <c r="AN16" s="144"/>
      <c r="AO16" s="144" t="s">
        <v>24</v>
      </c>
      <c r="AP16" s="144" t="s">
        <v>24</v>
      </c>
      <c r="AQ16" s="145" t="s">
        <v>24</v>
      </c>
      <c r="AR16" s="143" t="s">
        <v>24</v>
      </c>
      <c r="AS16" s="144" t="s">
        <v>24</v>
      </c>
      <c r="AT16" s="144"/>
      <c r="AU16" s="144"/>
      <c r="AV16" s="144" t="s">
        <v>24</v>
      </c>
      <c r="AW16" s="144" t="s">
        <v>24</v>
      </c>
      <c r="AX16" s="145" t="s">
        <v>24</v>
      </c>
      <c r="AY16" s="143" t="s">
        <v>24</v>
      </c>
      <c r="AZ16" s="144" t="s">
        <v>24</v>
      </c>
      <c r="BA16" s="113"/>
      <c r="BB16" s="340">
        <f>IF($BG$3="計画",SUM(W17:AX17),IF($BG$3="実地指導用",SUM(W17:BA17),""))</f>
        <v>176</v>
      </c>
      <c r="BC16" s="341"/>
      <c r="BD16" s="342">
        <f>IF($BG$3="計画",BB16/4,IF($BG$3="実地指導用",BB16/($BE$7/7),""))</f>
        <v>39.741935483870968</v>
      </c>
      <c r="BE16" s="343"/>
      <c r="BF16" s="344"/>
      <c r="BG16" s="345"/>
      <c r="BH16" s="345"/>
      <c r="BI16" s="345"/>
      <c r="BJ16" s="345"/>
      <c r="BK16" s="346"/>
    </row>
    <row r="17" spans="2:63" ht="20.25" customHeight="1">
      <c r="B17" s="298"/>
      <c r="C17" s="330"/>
      <c r="D17" s="329"/>
      <c r="E17" s="349"/>
      <c r="F17" s="350"/>
      <c r="G17" s="336"/>
      <c r="H17" s="334"/>
      <c r="I17" s="334"/>
      <c r="J17" s="334"/>
      <c r="K17" s="335"/>
      <c r="L17" s="243"/>
      <c r="M17" s="352"/>
      <c r="N17" s="352"/>
      <c r="O17" s="244"/>
      <c r="P17" s="368"/>
      <c r="Q17" s="369"/>
      <c r="R17" s="364"/>
      <c r="S17" s="365"/>
      <c r="T17" s="280" t="s">
        <v>56</v>
      </c>
      <c r="U17" s="281"/>
      <c r="V17" s="282"/>
      <c r="W17" s="106">
        <f>IF(W16="","",VLOOKUP(W16,'【記入例】シフト記号表（勤務時間帯)'!$C$4:$K$35,9,FALSE))</f>
        <v>8</v>
      </c>
      <c r="X17" s="107">
        <f>IF(X16="","",VLOOKUP(X16,'【記入例】シフト記号表（勤務時間帯)'!$C$4:$K$35,9,FALSE))</f>
        <v>8</v>
      </c>
      <c r="Y17" s="107" t="str">
        <f>IF(Y16="","",VLOOKUP(Y16,'【記入例】シフト記号表（勤務時間帯)'!$C$4:$K$35,9,FALSE))</f>
        <v/>
      </c>
      <c r="Z17" s="107" t="str">
        <f>IF(Z16="","",VLOOKUP(Z16,'【記入例】シフト記号表（勤務時間帯)'!$C$4:$K$35,9,FALSE))</f>
        <v/>
      </c>
      <c r="AA17" s="107">
        <f>IF(AA16="","",VLOOKUP(AA16,'【記入例】シフト記号表（勤務時間帯)'!$C$4:$K$35,9,FALSE))</f>
        <v>8</v>
      </c>
      <c r="AB17" s="107">
        <f>IF(AB16="","",VLOOKUP(AB16,'【記入例】シフト記号表（勤務時間帯)'!$C$4:$K$35,9,FALSE))</f>
        <v>8</v>
      </c>
      <c r="AC17" s="108">
        <f>IF(AC16="","",VLOOKUP(AC16,'【記入例】シフト記号表（勤務時間帯)'!$C$4:$K$35,9,FALSE))</f>
        <v>8</v>
      </c>
      <c r="AD17" s="106">
        <f>IF(AD16="","",VLOOKUP(AD16,'【記入例】シフト記号表（勤務時間帯)'!$C$4:$K$35,9,FALSE))</f>
        <v>8</v>
      </c>
      <c r="AE17" s="107">
        <f>IF(AE16="","",VLOOKUP(AE16,'【記入例】シフト記号表（勤務時間帯)'!$C$4:$K$35,9,FALSE))</f>
        <v>8</v>
      </c>
      <c r="AF17" s="107" t="str">
        <f>IF(AF16="","",VLOOKUP(AF16,'【記入例】シフト記号表（勤務時間帯)'!$C$4:$K$35,9,FALSE))</f>
        <v/>
      </c>
      <c r="AG17" s="107" t="str">
        <f>IF(AG16="","",VLOOKUP(AG16,'【記入例】シフト記号表（勤務時間帯)'!$C$4:$K$35,9,FALSE))</f>
        <v/>
      </c>
      <c r="AH17" s="107">
        <f>IF(AH16="","",VLOOKUP(AH16,'【記入例】シフト記号表（勤務時間帯)'!$C$4:$K$35,9,FALSE))</f>
        <v>8</v>
      </c>
      <c r="AI17" s="107">
        <f>IF(AI16="","",VLOOKUP(AI16,'【記入例】シフト記号表（勤務時間帯)'!$C$4:$K$35,9,FALSE))</f>
        <v>8</v>
      </c>
      <c r="AJ17" s="108">
        <f>IF(AJ16="","",VLOOKUP(AJ16,'【記入例】シフト記号表（勤務時間帯)'!$C$4:$K$35,9,FALSE))</f>
        <v>8</v>
      </c>
      <c r="AK17" s="106">
        <f>IF(AK16="","",VLOOKUP(AK16,'【記入例】シフト記号表（勤務時間帯)'!$C$4:$K$35,9,FALSE))</f>
        <v>8</v>
      </c>
      <c r="AL17" s="107">
        <f>IF(AL16="","",VLOOKUP(AL16,'【記入例】シフト記号表（勤務時間帯)'!$C$4:$K$35,9,FALSE))</f>
        <v>8</v>
      </c>
      <c r="AM17" s="107" t="str">
        <f>IF(AM16="","",VLOOKUP(AM16,'【記入例】シフト記号表（勤務時間帯)'!$C$4:$K$35,9,FALSE))</f>
        <v/>
      </c>
      <c r="AN17" s="107" t="str">
        <f>IF(AN16="","",VLOOKUP(AN16,'【記入例】シフト記号表（勤務時間帯)'!$C$4:$K$35,9,FALSE))</f>
        <v/>
      </c>
      <c r="AO17" s="107">
        <f>IF(AO16="","",VLOOKUP(AO16,'【記入例】シフト記号表（勤務時間帯)'!$C$4:$K$35,9,FALSE))</f>
        <v>8</v>
      </c>
      <c r="AP17" s="107">
        <f>IF(AP16="","",VLOOKUP(AP16,'【記入例】シフト記号表（勤務時間帯)'!$C$4:$K$35,9,FALSE))</f>
        <v>8</v>
      </c>
      <c r="AQ17" s="108">
        <f>IF(AQ16="","",VLOOKUP(AQ16,'【記入例】シフト記号表（勤務時間帯)'!$C$4:$K$35,9,FALSE))</f>
        <v>8</v>
      </c>
      <c r="AR17" s="106">
        <f>IF(AR16="","",VLOOKUP(AR16,'【記入例】シフト記号表（勤務時間帯)'!$C$4:$K$35,9,FALSE))</f>
        <v>8</v>
      </c>
      <c r="AS17" s="107">
        <f>IF(AS16="","",VLOOKUP(AS16,'【記入例】シフト記号表（勤務時間帯)'!$C$4:$K$35,9,FALSE))</f>
        <v>8</v>
      </c>
      <c r="AT17" s="107" t="str">
        <f>IF(AT16="","",VLOOKUP(AT16,'【記入例】シフト記号表（勤務時間帯)'!$C$4:$K$35,9,FALSE))</f>
        <v/>
      </c>
      <c r="AU17" s="107" t="str">
        <f>IF(AU16="","",VLOOKUP(AU16,'【記入例】シフト記号表（勤務時間帯)'!$C$4:$K$35,9,FALSE))</f>
        <v/>
      </c>
      <c r="AV17" s="107">
        <f>IF(AV16="","",VLOOKUP(AV16,'【記入例】シフト記号表（勤務時間帯)'!$C$4:$K$35,9,FALSE))</f>
        <v>8</v>
      </c>
      <c r="AW17" s="107">
        <f>IF(AW16="","",VLOOKUP(AW16,'【記入例】シフト記号表（勤務時間帯)'!$C$4:$K$35,9,FALSE))</f>
        <v>8</v>
      </c>
      <c r="AX17" s="108">
        <f>IF(AX16="","",VLOOKUP(AX16,'【記入例】シフト記号表（勤務時間帯)'!$C$4:$K$35,9,FALSE))</f>
        <v>8</v>
      </c>
      <c r="AY17" s="106">
        <f>IF(AY16="","",VLOOKUP(AY16,'【記入例】シフト記号表（勤務時間帯)'!$C$4:$K$35,9,FALSE))</f>
        <v>8</v>
      </c>
      <c r="AZ17" s="107">
        <f>IF(AZ16="","",VLOOKUP(AZ16,'【記入例】シフト記号表（勤務時間帯)'!$C$4:$K$35,9,FALSE))</f>
        <v>8</v>
      </c>
      <c r="BA17" s="108" t="str">
        <f>IF(BA16="","",VLOOKUP(BA16,'【記入例】シフト記号表（勤務時間帯)'!$C$4:$K$35,9,FALSE))</f>
        <v/>
      </c>
      <c r="BB17" s="270"/>
      <c r="BC17" s="271"/>
      <c r="BD17" s="272"/>
      <c r="BE17" s="273"/>
      <c r="BF17" s="277"/>
      <c r="BG17" s="278"/>
      <c r="BH17" s="278"/>
      <c r="BI17" s="278"/>
      <c r="BJ17" s="278"/>
      <c r="BK17" s="279"/>
    </row>
    <row r="18" spans="2:63" ht="20.25" customHeight="1">
      <c r="B18" s="298">
        <f>B16+1</f>
        <v>2</v>
      </c>
      <c r="C18" s="328" t="s">
        <v>162</v>
      </c>
      <c r="D18" s="329"/>
      <c r="E18" s="347" t="s">
        <v>141</v>
      </c>
      <c r="F18" s="348"/>
      <c r="G18" s="333" t="s">
        <v>162</v>
      </c>
      <c r="H18" s="334"/>
      <c r="I18" s="334"/>
      <c r="J18" s="334"/>
      <c r="K18" s="335"/>
      <c r="L18" s="241" t="s">
        <v>204</v>
      </c>
      <c r="M18" s="351"/>
      <c r="N18" s="351"/>
      <c r="O18" s="242"/>
      <c r="P18" s="245">
        <v>44287</v>
      </c>
      <c r="Q18" s="246"/>
      <c r="R18" s="241" t="s">
        <v>208</v>
      </c>
      <c r="S18" s="242"/>
      <c r="T18" s="316" t="s">
        <v>55</v>
      </c>
      <c r="U18" s="317"/>
      <c r="V18" s="318"/>
      <c r="W18" s="140" t="s">
        <v>210</v>
      </c>
      <c r="X18" s="141" t="s">
        <v>210</v>
      </c>
      <c r="Y18" s="141"/>
      <c r="Z18" s="141"/>
      <c r="AA18" s="141" t="s">
        <v>67</v>
      </c>
      <c r="AB18" s="141" t="s">
        <v>210</v>
      </c>
      <c r="AC18" s="142" t="s">
        <v>210</v>
      </c>
      <c r="AD18" s="140" t="s">
        <v>210</v>
      </c>
      <c r="AE18" s="141" t="s">
        <v>210</v>
      </c>
      <c r="AF18" s="141"/>
      <c r="AG18" s="141"/>
      <c r="AH18" s="141" t="s">
        <v>210</v>
      </c>
      <c r="AI18" s="141" t="s">
        <v>210</v>
      </c>
      <c r="AJ18" s="142" t="s">
        <v>210</v>
      </c>
      <c r="AK18" s="140" t="s">
        <v>210</v>
      </c>
      <c r="AL18" s="141" t="s">
        <v>210</v>
      </c>
      <c r="AM18" s="141"/>
      <c r="AN18" s="141"/>
      <c r="AO18" s="141" t="s">
        <v>210</v>
      </c>
      <c r="AP18" s="141" t="s">
        <v>210</v>
      </c>
      <c r="AQ18" s="142" t="s">
        <v>210</v>
      </c>
      <c r="AR18" s="140" t="s">
        <v>68</v>
      </c>
      <c r="AS18" s="141" t="s">
        <v>68</v>
      </c>
      <c r="AT18" s="141"/>
      <c r="AU18" s="141"/>
      <c r="AV18" s="141" t="s">
        <v>210</v>
      </c>
      <c r="AW18" s="141" t="s">
        <v>210</v>
      </c>
      <c r="AX18" s="142" t="s">
        <v>210</v>
      </c>
      <c r="AY18" s="140" t="s">
        <v>210</v>
      </c>
      <c r="AZ18" s="141" t="s">
        <v>210</v>
      </c>
      <c r="BA18" s="116"/>
      <c r="BB18" s="270">
        <f>IF($BG$3="計画",SUM(W19:AX19),IF($BG$3="実地指導用",SUM(W19:BA19),""))</f>
        <v>152</v>
      </c>
      <c r="BC18" s="271"/>
      <c r="BD18" s="272">
        <f>IF($BG$3="計画",BB18/4,IF($BG$3="実地指導用",BB18/($BE$7/7),""))</f>
        <v>34.322580645161288</v>
      </c>
      <c r="BE18" s="273"/>
      <c r="BF18" s="274"/>
      <c r="BG18" s="275"/>
      <c r="BH18" s="275"/>
      <c r="BI18" s="275"/>
      <c r="BJ18" s="275"/>
      <c r="BK18" s="276"/>
    </row>
    <row r="19" spans="2:63" ht="20.25" customHeight="1">
      <c r="B19" s="298"/>
      <c r="C19" s="330"/>
      <c r="D19" s="329"/>
      <c r="E19" s="349"/>
      <c r="F19" s="350"/>
      <c r="G19" s="336"/>
      <c r="H19" s="334"/>
      <c r="I19" s="334"/>
      <c r="J19" s="334"/>
      <c r="K19" s="335"/>
      <c r="L19" s="243"/>
      <c r="M19" s="352"/>
      <c r="N19" s="352"/>
      <c r="O19" s="244"/>
      <c r="P19" s="247"/>
      <c r="Q19" s="248"/>
      <c r="R19" s="243"/>
      <c r="S19" s="244"/>
      <c r="T19" s="280" t="s">
        <v>56</v>
      </c>
      <c r="U19" s="281"/>
      <c r="V19" s="282"/>
      <c r="W19" s="106">
        <f>IF(W18="","",VLOOKUP(W18,'【記入例】シフト記号表（勤務時間帯)'!$C$4:$K$35,9,FALSE))</f>
        <v>8</v>
      </c>
      <c r="X19" s="107">
        <f>IF(X18="","",VLOOKUP(X18,'【記入例】シフト記号表（勤務時間帯)'!$C$4:$K$35,9,FALSE))</f>
        <v>8</v>
      </c>
      <c r="Y19" s="107" t="str">
        <f>IF(Y18="","",VLOOKUP(Y18,'【記入例】シフト記号表（勤務時間帯)'!$C$4:$K$35,9,FALSE))</f>
        <v/>
      </c>
      <c r="Z19" s="107" t="str">
        <f>IF(Z18="","",VLOOKUP(Z18,'【記入例】シフト記号表（勤務時間帯)'!$C$4:$K$35,9,FALSE))</f>
        <v/>
      </c>
      <c r="AA19" s="107" t="str">
        <f>IF(AA18="","",VLOOKUP(AA18,'【記入例】シフト記号表（勤務時間帯)'!$C$4:$K$35,9,FALSE))</f>
        <v>-</v>
      </c>
      <c r="AB19" s="107">
        <f>IF(AB18="","",VLOOKUP(AB18,'【記入例】シフト記号表（勤務時間帯)'!$C$4:$K$35,9,FALSE))</f>
        <v>8</v>
      </c>
      <c r="AC19" s="108">
        <f>IF(AC18="","",VLOOKUP(AC18,'【記入例】シフト記号表（勤務時間帯)'!$C$4:$K$35,9,FALSE))</f>
        <v>8</v>
      </c>
      <c r="AD19" s="106">
        <f>IF(AD18="","",VLOOKUP(AD18,'【記入例】シフト記号表（勤務時間帯)'!$C$4:$K$35,9,FALSE))</f>
        <v>8</v>
      </c>
      <c r="AE19" s="107">
        <f>IF(AE18="","",VLOOKUP(AE18,'【記入例】シフト記号表（勤務時間帯)'!$C$4:$K$35,9,FALSE))</f>
        <v>8</v>
      </c>
      <c r="AF19" s="107" t="str">
        <f>IF(AF18="","",VLOOKUP(AF18,'【記入例】シフト記号表（勤務時間帯)'!$C$4:$K$35,9,FALSE))</f>
        <v/>
      </c>
      <c r="AG19" s="107" t="str">
        <f>IF(AG18="","",VLOOKUP(AG18,'【記入例】シフト記号表（勤務時間帯)'!$C$4:$K$35,9,FALSE))</f>
        <v/>
      </c>
      <c r="AH19" s="107">
        <f>IF(AH18="","",VLOOKUP(AH18,'【記入例】シフト記号表（勤務時間帯)'!$C$4:$K$35,9,FALSE))</f>
        <v>8</v>
      </c>
      <c r="AI19" s="107">
        <f>IF(AI18="","",VLOOKUP(AI18,'【記入例】シフト記号表（勤務時間帯)'!$C$4:$K$35,9,FALSE))</f>
        <v>8</v>
      </c>
      <c r="AJ19" s="108">
        <f>IF(AJ18="","",VLOOKUP(AJ18,'【記入例】シフト記号表（勤務時間帯)'!$C$4:$K$35,9,FALSE))</f>
        <v>8</v>
      </c>
      <c r="AK19" s="106">
        <f>IF(AK18="","",VLOOKUP(AK18,'【記入例】シフト記号表（勤務時間帯)'!$C$4:$K$35,9,FALSE))</f>
        <v>8</v>
      </c>
      <c r="AL19" s="107">
        <f>IF(AL18="","",VLOOKUP(AL18,'【記入例】シフト記号表（勤務時間帯)'!$C$4:$K$35,9,FALSE))</f>
        <v>8</v>
      </c>
      <c r="AM19" s="107" t="str">
        <f>IF(AM18="","",VLOOKUP(AM18,'【記入例】シフト記号表（勤務時間帯)'!$C$4:$K$35,9,FALSE))</f>
        <v/>
      </c>
      <c r="AN19" s="107" t="str">
        <f>IF(AN18="","",VLOOKUP(AN18,'【記入例】シフト記号表（勤務時間帯)'!$C$4:$K$35,9,FALSE))</f>
        <v/>
      </c>
      <c r="AO19" s="107">
        <f>IF(AO18="","",VLOOKUP(AO18,'【記入例】シフト記号表（勤務時間帯)'!$C$4:$K$35,9,FALSE))</f>
        <v>8</v>
      </c>
      <c r="AP19" s="107">
        <f>IF(AP18="","",VLOOKUP(AP18,'【記入例】シフト記号表（勤務時間帯)'!$C$4:$K$35,9,FALSE))</f>
        <v>8</v>
      </c>
      <c r="AQ19" s="108">
        <f>IF(AQ18="","",VLOOKUP(AQ18,'【記入例】シフト記号表（勤務時間帯)'!$C$4:$K$35,9,FALSE))</f>
        <v>8</v>
      </c>
      <c r="AR19" s="106" t="str">
        <f>IF(AR18="","",VLOOKUP(AR18,'【記入例】シフト記号表（勤務時間帯)'!$C$4:$K$35,9,FALSE))</f>
        <v>-</v>
      </c>
      <c r="AS19" s="107" t="str">
        <f>IF(AS18="","",VLOOKUP(AS18,'【記入例】シフト記号表（勤務時間帯)'!$C$4:$K$35,9,FALSE))</f>
        <v>-</v>
      </c>
      <c r="AT19" s="107" t="str">
        <f>IF(AT18="","",VLOOKUP(AT18,'【記入例】シフト記号表（勤務時間帯)'!$C$4:$K$35,9,FALSE))</f>
        <v/>
      </c>
      <c r="AU19" s="107" t="str">
        <f>IF(AU18="","",VLOOKUP(AU18,'【記入例】シフト記号表（勤務時間帯)'!$C$4:$K$35,9,FALSE))</f>
        <v/>
      </c>
      <c r="AV19" s="107">
        <f>IF(AV18="","",VLOOKUP(AV18,'【記入例】シフト記号表（勤務時間帯)'!$C$4:$K$35,9,FALSE))</f>
        <v>8</v>
      </c>
      <c r="AW19" s="107">
        <f>IF(AW18="","",VLOOKUP(AW18,'【記入例】シフト記号表（勤務時間帯)'!$C$4:$K$35,9,FALSE))</f>
        <v>8</v>
      </c>
      <c r="AX19" s="108">
        <f>IF(AX18="","",VLOOKUP(AX18,'【記入例】シフト記号表（勤務時間帯)'!$C$4:$K$35,9,FALSE))</f>
        <v>8</v>
      </c>
      <c r="AY19" s="106">
        <f>IF(AY18="","",VLOOKUP(AY18,'【記入例】シフト記号表（勤務時間帯)'!$C$4:$K$35,9,FALSE))</f>
        <v>8</v>
      </c>
      <c r="AZ19" s="107">
        <f>IF(AZ18="","",VLOOKUP(AZ18,'【記入例】シフト記号表（勤務時間帯)'!$C$4:$K$35,9,FALSE))</f>
        <v>8</v>
      </c>
      <c r="BA19" s="108" t="str">
        <f>IF(BA18="","",VLOOKUP(BA18,'【記入例】シフト記号表（勤務時間帯)'!$C$4:$K$35,9,FALSE))</f>
        <v/>
      </c>
      <c r="BB19" s="270"/>
      <c r="BC19" s="271"/>
      <c r="BD19" s="272"/>
      <c r="BE19" s="273"/>
      <c r="BF19" s="277"/>
      <c r="BG19" s="278"/>
      <c r="BH19" s="278"/>
      <c r="BI19" s="278"/>
      <c r="BJ19" s="278"/>
      <c r="BK19" s="279"/>
    </row>
    <row r="20" spans="2:63" ht="20.25" customHeight="1">
      <c r="B20" s="298">
        <f t="shared" ref="B20" si="1">B18+1</f>
        <v>3</v>
      </c>
      <c r="C20" s="328" t="s">
        <v>162</v>
      </c>
      <c r="D20" s="329"/>
      <c r="E20" s="331" t="s">
        <v>141</v>
      </c>
      <c r="F20" s="329"/>
      <c r="G20" s="333" t="s">
        <v>162</v>
      </c>
      <c r="H20" s="334"/>
      <c r="I20" s="334"/>
      <c r="J20" s="334"/>
      <c r="K20" s="335"/>
      <c r="L20" s="337" t="s">
        <v>205</v>
      </c>
      <c r="M20" s="338"/>
      <c r="N20" s="338"/>
      <c r="O20" s="339"/>
      <c r="P20" s="245">
        <v>44316</v>
      </c>
      <c r="Q20" s="246"/>
      <c r="R20" s="241" t="s">
        <v>208</v>
      </c>
      <c r="S20" s="242"/>
      <c r="T20" s="316" t="s">
        <v>55</v>
      </c>
      <c r="U20" s="317"/>
      <c r="V20" s="318"/>
      <c r="W20" s="140" t="s">
        <v>210</v>
      </c>
      <c r="X20" s="141" t="s">
        <v>210</v>
      </c>
      <c r="Y20" s="141"/>
      <c r="Z20" s="141"/>
      <c r="AA20" s="141" t="s">
        <v>210</v>
      </c>
      <c r="AB20" s="141" t="s">
        <v>210</v>
      </c>
      <c r="AC20" s="142" t="s">
        <v>210</v>
      </c>
      <c r="AD20" s="140" t="s">
        <v>210</v>
      </c>
      <c r="AE20" s="141" t="s">
        <v>210</v>
      </c>
      <c r="AF20" s="141"/>
      <c r="AG20" s="141"/>
      <c r="AH20" s="141" t="s">
        <v>93</v>
      </c>
      <c r="AI20" s="141" t="s">
        <v>93</v>
      </c>
      <c r="AJ20" s="142" t="s">
        <v>93</v>
      </c>
      <c r="AK20" s="140" t="s">
        <v>210</v>
      </c>
      <c r="AL20" s="141" t="s">
        <v>210</v>
      </c>
      <c r="AM20" s="141"/>
      <c r="AN20" s="141"/>
      <c r="AO20" s="141" t="s">
        <v>210</v>
      </c>
      <c r="AP20" s="141" t="s">
        <v>210</v>
      </c>
      <c r="AQ20" s="142" t="s">
        <v>210</v>
      </c>
      <c r="AR20" s="140" t="s">
        <v>24</v>
      </c>
      <c r="AS20" s="141" t="s">
        <v>24</v>
      </c>
      <c r="AT20" s="141"/>
      <c r="AU20" s="141"/>
      <c r="AV20" s="141" t="s">
        <v>210</v>
      </c>
      <c r="AW20" s="141" t="s">
        <v>210</v>
      </c>
      <c r="AX20" s="142" t="s">
        <v>67</v>
      </c>
      <c r="AY20" s="140" t="s">
        <v>210</v>
      </c>
      <c r="AZ20" s="141" t="s">
        <v>210</v>
      </c>
      <c r="BA20" s="116"/>
      <c r="BB20" s="270">
        <f>IF($BG$3="計画",SUM(W21:AX21),IF($BG$3="実地指導用",SUM(W21:BA21),""))</f>
        <v>144</v>
      </c>
      <c r="BC20" s="271"/>
      <c r="BD20" s="272">
        <f>IF($BG$3="計画",BB20/4,IF($BG$3="実地指導用",BB20/($BE$7/7),""))</f>
        <v>32.516129032258064</v>
      </c>
      <c r="BE20" s="273"/>
      <c r="BF20" s="274"/>
      <c r="BG20" s="275"/>
      <c r="BH20" s="275"/>
      <c r="BI20" s="275"/>
      <c r="BJ20" s="275"/>
      <c r="BK20" s="276"/>
    </row>
    <row r="21" spans="2:63" ht="20.25" customHeight="1">
      <c r="B21" s="298"/>
      <c r="C21" s="330"/>
      <c r="D21" s="329"/>
      <c r="E21" s="332"/>
      <c r="F21" s="329"/>
      <c r="G21" s="336"/>
      <c r="H21" s="334"/>
      <c r="I21" s="334"/>
      <c r="J21" s="334"/>
      <c r="K21" s="335"/>
      <c r="L21" s="337"/>
      <c r="M21" s="338"/>
      <c r="N21" s="338"/>
      <c r="O21" s="339"/>
      <c r="P21" s="247"/>
      <c r="Q21" s="248"/>
      <c r="R21" s="243"/>
      <c r="S21" s="244"/>
      <c r="T21" s="280" t="s">
        <v>56</v>
      </c>
      <c r="U21" s="281"/>
      <c r="V21" s="282"/>
      <c r="W21" s="106">
        <f>IF(W20="","",VLOOKUP(W20,'【記入例】シフト記号表（勤務時間帯)'!$C$4:$K$35,9,FALSE))</f>
        <v>8</v>
      </c>
      <c r="X21" s="107">
        <f>IF(X20="","",VLOOKUP(X20,'【記入例】シフト記号表（勤務時間帯)'!$C$4:$K$35,9,FALSE))</f>
        <v>8</v>
      </c>
      <c r="Y21" s="107" t="str">
        <f>IF(Y20="","",VLOOKUP(Y20,'【記入例】シフト記号表（勤務時間帯)'!$C$4:$K$35,9,FALSE))</f>
        <v/>
      </c>
      <c r="Z21" s="107" t="str">
        <f>IF(Z20="","",VLOOKUP(Z20,'【記入例】シフト記号表（勤務時間帯)'!$C$4:$K$35,9,FALSE))</f>
        <v/>
      </c>
      <c r="AA21" s="107">
        <f>IF(AA20="","",VLOOKUP(AA20,'【記入例】シフト記号表（勤務時間帯)'!$C$4:$K$35,9,FALSE))</f>
        <v>8</v>
      </c>
      <c r="AB21" s="107">
        <f>IF(AB20="","",VLOOKUP(AB20,'【記入例】シフト記号表（勤務時間帯)'!$C$4:$K$35,9,FALSE))</f>
        <v>8</v>
      </c>
      <c r="AC21" s="108">
        <f>IF(AC20="","",VLOOKUP(AC20,'【記入例】シフト記号表（勤務時間帯)'!$C$4:$K$35,9,FALSE))</f>
        <v>8</v>
      </c>
      <c r="AD21" s="106">
        <f>IF(AD20="","",VLOOKUP(AD20,'【記入例】シフト記号表（勤務時間帯)'!$C$4:$K$35,9,FALSE))</f>
        <v>8</v>
      </c>
      <c r="AE21" s="107">
        <f>IF(AE20="","",VLOOKUP(AE20,'【記入例】シフト記号表（勤務時間帯)'!$C$4:$K$35,9,FALSE))</f>
        <v>8</v>
      </c>
      <c r="AF21" s="107" t="str">
        <f>IF(AF20="","",VLOOKUP(AF20,'【記入例】シフト記号表（勤務時間帯)'!$C$4:$K$35,9,FALSE))</f>
        <v/>
      </c>
      <c r="AG21" s="107" t="str">
        <f>IF(AG20="","",VLOOKUP(AG20,'【記入例】シフト記号表（勤務時間帯)'!$C$4:$K$35,9,FALSE))</f>
        <v/>
      </c>
      <c r="AH21" s="107" t="str">
        <f>IF(AH20="","",VLOOKUP(AH20,'【記入例】シフト記号表（勤務時間帯)'!$C$4:$K$35,9,FALSE))</f>
        <v>-</v>
      </c>
      <c r="AI21" s="107" t="str">
        <f>IF(AI20="","",VLOOKUP(AI20,'【記入例】シフト記号表（勤務時間帯)'!$C$4:$K$35,9,FALSE))</f>
        <v>-</v>
      </c>
      <c r="AJ21" s="108" t="str">
        <f>IF(AJ20="","",VLOOKUP(AJ20,'【記入例】シフト記号表（勤務時間帯)'!$C$4:$K$35,9,FALSE))</f>
        <v>-</v>
      </c>
      <c r="AK21" s="106">
        <f>IF(AK20="","",VLOOKUP(AK20,'【記入例】シフト記号表（勤務時間帯)'!$C$4:$K$35,9,FALSE))</f>
        <v>8</v>
      </c>
      <c r="AL21" s="107">
        <f>IF(AL20="","",VLOOKUP(AL20,'【記入例】シフト記号表（勤務時間帯)'!$C$4:$K$35,9,FALSE))</f>
        <v>8</v>
      </c>
      <c r="AM21" s="107" t="str">
        <f>IF(AM20="","",VLOOKUP(AM20,'【記入例】シフト記号表（勤務時間帯)'!$C$4:$K$35,9,FALSE))</f>
        <v/>
      </c>
      <c r="AN21" s="107" t="str">
        <f>IF(AN20="","",VLOOKUP(AN20,'【記入例】シフト記号表（勤務時間帯)'!$C$4:$K$35,9,FALSE))</f>
        <v/>
      </c>
      <c r="AO21" s="107">
        <f>IF(AO20="","",VLOOKUP(AO20,'【記入例】シフト記号表（勤務時間帯)'!$C$4:$K$35,9,FALSE))</f>
        <v>8</v>
      </c>
      <c r="AP21" s="107">
        <f>IF(AP20="","",VLOOKUP(AP20,'【記入例】シフト記号表（勤務時間帯)'!$C$4:$K$35,9,FALSE))</f>
        <v>8</v>
      </c>
      <c r="AQ21" s="108">
        <f>IF(AQ20="","",VLOOKUP(AQ20,'【記入例】シフト記号表（勤務時間帯)'!$C$4:$K$35,9,FALSE))</f>
        <v>8</v>
      </c>
      <c r="AR21" s="106">
        <f>IF(AR20="","",VLOOKUP(AR20,'【記入例】シフト記号表（勤務時間帯)'!$C$4:$K$35,9,FALSE))</f>
        <v>8</v>
      </c>
      <c r="AS21" s="107">
        <f>IF(AS20="","",VLOOKUP(AS20,'【記入例】シフト記号表（勤務時間帯)'!$C$4:$K$35,9,FALSE))</f>
        <v>8</v>
      </c>
      <c r="AT21" s="107" t="str">
        <f>IF(AT20="","",VLOOKUP(AT20,'【記入例】シフト記号表（勤務時間帯)'!$C$4:$K$35,9,FALSE))</f>
        <v/>
      </c>
      <c r="AU21" s="107" t="str">
        <f>IF(AU20="","",VLOOKUP(AU20,'【記入例】シフト記号表（勤務時間帯)'!$C$4:$K$35,9,FALSE))</f>
        <v/>
      </c>
      <c r="AV21" s="107">
        <f>IF(AV20="","",VLOOKUP(AV20,'【記入例】シフト記号表（勤務時間帯)'!$C$4:$K$35,9,FALSE))</f>
        <v>8</v>
      </c>
      <c r="AW21" s="107">
        <f>IF(AW20="","",VLOOKUP(AW20,'【記入例】シフト記号表（勤務時間帯)'!$C$4:$K$35,9,FALSE))</f>
        <v>8</v>
      </c>
      <c r="AX21" s="108" t="str">
        <f>IF(AX20="","",VLOOKUP(AX20,'【記入例】シフト記号表（勤務時間帯)'!$C$4:$K$35,9,FALSE))</f>
        <v>-</v>
      </c>
      <c r="AY21" s="106">
        <f>IF(AY20="","",VLOOKUP(AY20,'【記入例】シフト記号表（勤務時間帯)'!$C$4:$K$35,9,FALSE))</f>
        <v>8</v>
      </c>
      <c r="AZ21" s="107">
        <f>IF(AZ20="","",VLOOKUP(AZ20,'【記入例】シフト記号表（勤務時間帯)'!$C$4:$K$35,9,FALSE))</f>
        <v>8</v>
      </c>
      <c r="BA21" s="108" t="str">
        <f>IF(BA20="","",VLOOKUP(BA20,'【記入例】シフト記号表（勤務時間帯)'!$C$4:$K$35,9,FALSE))</f>
        <v/>
      </c>
      <c r="BB21" s="270"/>
      <c r="BC21" s="271"/>
      <c r="BD21" s="272"/>
      <c r="BE21" s="273"/>
      <c r="BF21" s="277"/>
      <c r="BG21" s="278"/>
      <c r="BH21" s="278"/>
      <c r="BI21" s="278"/>
      <c r="BJ21" s="278"/>
      <c r="BK21" s="279"/>
    </row>
    <row r="22" spans="2:63" ht="20.25" customHeight="1">
      <c r="B22" s="298">
        <f t="shared" ref="B22" si="2">B20+1</f>
        <v>4</v>
      </c>
      <c r="C22" s="328" t="s">
        <v>162</v>
      </c>
      <c r="D22" s="329"/>
      <c r="E22" s="331" t="s">
        <v>165</v>
      </c>
      <c r="F22" s="329"/>
      <c r="G22" s="333" t="s">
        <v>162</v>
      </c>
      <c r="H22" s="334"/>
      <c r="I22" s="334"/>
      <c r="J22" s="334"/>
      <c r="K22" s="335"/>
      <c r="L22" s="337" t="s">
        <v>206</v>
      </c>
      <c r="M22" s="338"/>
      <c r="N22" s="338"/>
      <c r="O22" s="339"/>
      <c r="P22" s="245">
        <v>44317</v>
      </c>
      <c r="Q22" s="246"/>
      <c r="R22" s="241" t="s">
        <v>208</v>
      </c>
      <c r="S22" s="242"/>
      <c r="T22" s="316" t="s">
        <v>55</v>
      </c>
      <c r="U22" s="317"/>
      <c r="V22" s="318"/>
      <c r="W22" s="140" t="s">
        <v>168</v>
      </c>
      <c r="X22" s="141" t="s">
        <v>168</v>
      </c>
      <c r="Y22" s="141"/>
      <c r="Z22" s="141"/>
      <c r="AA22" s="141" t="s">
        <v>212</v>
      </c>
      <c r="AB22" s="141" t="s">
        <v>212</v>
      </c>
      <c r="AC22" s="142"/>
      <c r="AD22" s="140"/>
      <c r="AE22" s="141" t="s">
        <v>213</v>
      </c>
      <c r="AF22" s="141"/>
      <c r="AG22" s="141"/>
      <c r="AH22" s="141" t="s">
        <v>211</v>
      </c>
      <c r="AI22" s="141" t="s">
        <v>67</v>
      </c>
      <c r="AJ22" s="142"/>
      <c r="AK22" s="140"/>
      <c r="AL22" s="141"/>
      <c r="AM22" s="141"/>
      <c r="AN22" s="141"/>
      <c r="AO22" s="141" t="s">
        <v>211</v>
      </c>
      <c r="AP22" s="141" t="s">
        <v>211</v>
      </c>
      <c r="AQ22" s="142" t="s">
        <v>212</v>
      </c>
      <c r="AR22" s="140"/>
      <c r="AS22" s="141" t="s">
        <v>168</v>
      </c>
      <c r="AT22" s="141"/>
      <c r="AU22" s="141"/>
      <c r="AV22" s="141" t="s">
        <v>213</v>
      </c>
      <c r="AW22" s="141"/>
      <c r="AX22" s="142" t="s">
        <v>213</v>
      </c>
      <c r="AY22" s="140"/>
      <c r="AZ22" s="141" t="s">
        <v>168</v>
      </c>
      <c r="BA22" s="116"/>
      <c r="BB22" s="270">
        <f>IF($BG$3="計画",SUM(W23:AX23),IF($BG$3="実地指導用",SUM(W23:BA23),""))</f>
        <v>63.999999999999979</v>
      </c>
      <c r="BC22" s="271"/>
      <c r="BD22" s="272">
        <f>IF($BG$3="計画",BB22/4,IF($BG$3="実地指導用",BB22/($BE$7/7),""))</f>
        <v>14.451612903225801</v>
      </c>
      <c r="BE22" s="273"/>
      <c r="BF22" s="274"/>
      <c r="BG22" s="275"/>
      <c r="BH22" s="275"/>
      <c r="BI22" s="275"/>
      <c r="BJ22" s="275"/>
      <c r="BK22" s="276"/>
    </row>
    <row r="23" spans="2:63" ht="20.25" customHeight="1">
      <c r="B23" s="298"/>
      <c r="C23" s="330"/>
      <c r="D23" s="329"/>
      <c r="E23" s="332"/>
      <c r="F23" s="329"/>
      <c r="G23" s="336"/>
      <c r="H23" s="334"/>
      <c r="I23" s="334"/>
      <c r="J23" s="334"/>
      <c r="K23" s="335"/>
      <c r="L23" s="337"/>
      <c r="M23" s="338"/>
      <c r="N23" s="338"/>
      <c r="O23" s="339"/>
      <c r="P23" s="247"/>
      <c r="Q23" s="248"/>
      <c r="R23" s="243"/>
      <c r="S23" s="244"/>
      <c r="T23" s="280" t="s">
        <v>56</v>
      </c>
      <c r="U23" s="281"/>
      <c r="V23" s="282"/>
      <c r="W23" s="106">
        <f>IF(W22="","",VLOOKUP(W22,'【記入例】シフト記号表（勤務時間帯)'!$C$4:$K$35,9,FALSE))</f>
        <v>4</v>
      </c>
      <c r="X23" s="107">
        <f>IF(X22="","",VLOOKUP(X22,'【記入例】シフト記号表（勤務時間帯)'!$C$4:$K$35,9,FALSE))</f>
        <v>4</v>
      </c>
      <c r="Y23" s="107" t="str">
        <f>IF(Y22="","",VLOOKUP(Y22,'【記入例】シフト記号表（勤務時間帯)'!$C$4:$K$35,9,FALSE))</f>
        <v/>
      </c>
      <c r="Z23" s="107" t="str">
        <f>IF(Z22="","",VLOOKUP(Z22,'【記入例】シフト記号表（勤務時間帯)'!$C$4:$K$35,9,FALSE))</f>
        <v/>
      </c>
      <c r="AA23" s="107">
        <f>IF(AA22="","",VLOOKUP(AA22,'【記入例】シフト記号表（勤務時間帯)'!$C$4:$K$35,9,FALSE))</f>
        <v>4.0000000000000018</v>
      </c>
      <c r="AB23" s="107">
        <f>IF(AB22="","",VLOOKUP(AB22,'【記入例】シフト記号表（勤務時間帯)'!$C$4:$K$35,9,FALSE))</f>
        <v>4.0000000000000018</v>
      </c>
      <c r="AC23" s="108" t="str">
        <f>IF(AC22="","",VLOOKUP(AC22,'【記入例】シフト記号表（勤務時間帯)'!$C$4:$K$35,9,FALSE))</f>
        <v/>
      </c>
      <c r="AD23" s="106" t="str">
        <f>IF(AD22="","",VLOOKUP(AD22,'【記入例】シフト記号表（勤務時間帯)'!$C$4:$K$35,9,FALSE))</f>
        <v/>
      </c>
      <c r="AE23" s="107">
        <f>IF(AE22="","",VLOOKUP(AE22,'【記入例】シフト記号表（勤務時間帯)'!$C$4:$K$35,9,FALSE))</f>
        <v>4</v>
      </c>
      <c r="AF23" s="107" t="str">
        <f>IF(AF22="","",VLOOKUP(AF22,'【記入例】シフト記号表（勤務時間帯)'!$C$4:$K$35,9,FALSE))</f>
        <v/>
      </c>
      <c r="AG23" s="107" t="str">
        <f>IF(AG22="","",VLOOKUP(AG22,'【記入例】シフト記号表（勤務時間帯)'!$C$4:$K$35,9,FALSE))</f>
        <v/>
      </c>
      <c r="AH23" s="107">
        <f>IF(AH22="","",VLOOKUP(AH22,'【記入例】シフト記号表（勤務時間帯)'!$C$4:$K$35,9,FALSE))</f>
        <v>7.9999999999999929</v>
      </c>
      <c r="AI23" s="107" t="str">
        <f>IF(AI22="","",VLOOKUP(AI22,'【記入例】シフト記号表（勤務時間帯)'!$C$4:$K$35,9,FALSE))</f>
        <v>-</v>
      </c>
      <c r="AJ23" s="108" t="str">
        <f>IF(AJ22="","",VLOOKUP(AJ22,'【記入例】シフト記号表（勤務時間帯)'!$C$4:$K$35,9,FALSE))</f>
        <v/>
      </c>
      <c r="AK23" s="106" t="str">
        <f>IF(AK22="","",VLOOKUP(AK22,'【記入例】シフト記号表（勤務時間帯)'!$C$4:$K$35,9,FALSE))</f>
        <v/>
      </c>
      <c r="AL23" s="107" t="str">
        <f>IF(AL22="","",VLOOKUP(AL22,'【記入例】シフト記号表（勤務時間帯)'!$C$4:$K$35,9,FALSE))</f>
        <v/>
      </c>
      <c r="AM23" s="107" t="str">
        <f>IF(AM22="","",VLOOKUP(AM22,'【記入例】シフト記号表（勤務時間帯)'!$C$4:$K$35,9,FALSE))</f>
        <v/>
      </c>
      <c r="AN23" s="107" t="str">
        <f>IF(AN22="","",VLOOKUP(AN22,'【記入例】シフト記号表（勤務時間帯)'!$C$4:$K$35,9,FALSE))</f>
        <v/>
      </c>
      <c r="AO23" s="107">
        <f>IF(AO22="","",VLOOKUP(AO22,'【記入例】シフト記号表（勤務時間帯)'!$C$4:$K$35,9,FALSE))</f>
        <v>7.9999999999999929</v>
      </c>
      <c r="AP23" s="107">
        <f>IF(AP22="","",VLOOKUP(AP22,'【記入例】シフト記号表（勤務時間帯)'!$C$4:$K$35,9,FALSE))</f>
        <v>7.9999999999999929</v>
      </c>
      <c r="AQ23" s="108">
        <f>IF(AQ22="","",VLOOKUP(AQ22,'【記入例】シフト記号表（勤務時間帯)'!$C$4:$K$35,9,FALSE))</f>
        <v>4.0000000000000018</v>
      </c>
      <c r="AR23" s="106" t="str">
        <f>IF(AR22="","",VLOOKUP(AR22,'【記入例】シフト記号表（勤務時間帯)'!$C$4:$K$35,9,FALSE))</f>
        <v/>
      </c>
      <c r="AS23" s="107">
        <f>IF(AS22="","",VLOOKUP(AS22,'【記入例】シフト記号表（勤務時間帯)'!$C$4:$K$35,9,FALSE))</f>
        <v>4</v>
      </c>
      <c r="AT23" s="107" t="str">
        <f>IF(AT22="","",VLOOKUP(AT22,'【記入例】シフト記号表（勤務時間帯)'!$C$4:$K$35,9,FALSE))</f>
        <v/>
      </c>
      <c r="AU23" s="107" t="str">
        <f>IF(AU22="","",VLOOKUP(AU22,'【記入例】シフト記号表（勤務時間帯)'!$C$4:$K$35,9,FALSE))</f>
        <v/>
      </c>
      <c r="AV23" s="107">
        <f>IF(AV22="","",VLOOKUP(AV22,'【記入例】シフト記号表（勤務時間帯)'!$C$4:$K$35,9,FALSE))</f>
        <v>4</v>
      </c>
      <c r="AW23" s="107" t="str">
        <f>IF(AW22="","",VLOOKUP(AW22,'【記入例】シフト記号表（勤務時間帯)'!$C$4:$K$35,9,FALSE))</f>
        <v/>
      </c>
      <c r="AX23" s="108">
        <f>IF(AX22="","",VLOOKUP(AX22,'【記入例】シフト記号表（勤務時間帯)'!$C$4:$K$35,9,FALSE))</f>
        <v>4</v>
      </c>
      <c r="AY23" s="106" t="str">
        <f>IF(AY22="","",VLOOKUP(AY22,'【記入例】シフト記号表（勤務時間帯)'!$C$4:$K$35,9,FALSE))</f>
        <v/>
      </c>
      <c r="AZ23" s="107">
        <f>IF(AZ22="","",VLOOKUP(AZ22,'【記入例】シフト記号表（勤務時間帯)'!$C$4:$K$35,9,FALSE))</f>
        <v>4</v>
      </c>
      <c r="BA23" s="108" t="str">
        <f>IF(BA22="","",VLOOKUP(BA22,'【記入例】シフト記号表（勤務時間帯)'!$C$4:$K$35,9,FALSE))</f>
        <v/>
      </c>
      <c r="BB23" s="270"/>
      <c r="BC23" s="271"/>
      <c r="BD23" s="272"/>
      <c r="BE23" s="273"/>
      <c r="BF23" s="277"/>
      <c r="BG23" s="278"/>
      <c r="BH23" s="278"/>
      <c r="BI23" s="278"/>
      <c r="BJ23" s="278"/>
      <c r="BK23" s="279"/>
    </row>
    <row r="24" spans="2:63" ht="20.25" customHeight="1">
      <c r="B24" s="298">
        <f t="shared" ref="B24" si="3">B22+1</f>
        <v>5</v>
      </c>
      <c r="C24" s="300"/>
      <c r="D24" s="301"/>
      <c r="E24" s="303"/>
      <c r="F24" s="301"/>
      <c r="G24" s="306"/>
      <c r="H24" s="307"/>
      <c r="I24" s="307"/>
      <c r="J24" s="307"/>
      <c r="K24" s="308"/>
      <c r="L24" s="310"/>
      <c r="M24" s="311"/>
      <c r="N24" s="311"/>
      <c r="O24" s="312"/>
      <c r="P24" s="245"/>
      <c r="Q24" s="246"/>
      <c r="R24" s="241"/>
      <c r="S24" s="242"/>
      <c r="T24" s="316" t="s">
        <v>55</v>
      </c>
      <c r="U24" s="317"/>
      <c r="V24" s="318"/>
      <c r="W24" s="114"/>
      <c r="X24" s="115"/>
      <c r="Y24" s="115"/>
      <c r="Z24" s="115"/>
      <c r="AA24" s="115"/>
      <c r="AB24" s="115"/>
      <c r="AC24" s="116"/>
      <c r="AD24" s="114"/>
      <c r="AE24" s="115"/>
      <c r="AF24" s="115"/>
      <c r="AG24" s="115"/>
      <c r="AH24" s="115"/>
      <c r="AI24" s="115"/>
      <c r="AJ24" s="116"/>
      <c r="AK24" s="114"/>
      <c r="AL24" s="115"/>
      <c r="AM24" s="115"/>
      <c r="AN24" s="115"/>
      <c r="AO24" s="115"/>
      <c r="AP24" s="115"/>
      <c r="AQ24" s="116"/>
      <c r="AR24" s="114"/>
      <c r="AS24" s="115"/>
      <c r="AT24" s="115"/>
      <c r="AU24" s="115"/>
      <c r="AV24" s="115"/>
      <c r="AW24" s="115"/>
      <c r="AX24" s="116"/>
      <c r="AY24" s="114"/>
      <c r="AZ24" s="115"/>
      <c r="BA24" s="116"/>
      <c r="BB24" s="270">
        <f>IF($BG$3="計画",SUM(W25:AX25),IF($BG$3="実地指導用",SUM(W25:BA25),""))</f>
        <v>0</v>
      </c>
      <c r="BC24" s="271"/>
      <c r="BD24" s="272">
        <f>IF($BG$3="計画",BB24/4,IF($BG$3="実地指導用",BB24/($BE$7/7),""))</f>
        <v>0</v>
      </c>
      <c r="BE24" s="273"/>
      <c r="BF24" s="274"/>
      <c r="BG24" s="275"/>
      <c r="BH24" s="275"/>
      <c r="BI24" s="275"/>
      <c r="BJ24" s="275"/>
      <c r="BK24" s="276"/>
    </row>
    <row r="25" spans="2:63" ht="20.25" customHeight="1">
      <c r="B25" s="298"/>
      <c r="C25" s="302"/>
      <c r="D25" s="301"/>
      <c r="E25" s="321"/>
      <c r="F25" s="301"/>
      <c r="G25" s="309"/>
      <c r="H25" s="307"/>
      <c r="I25" s="307"/>
      <c r="J25" s="307"/>
      <c r="K25" s="308"/>
      <c r="L25" s="310"/>
      <c r="M25" s="311"/>
      <c r="N25" s="311"/>
      <c r="O25" s="312"/>
      <c r="P25" s="247"/>
      <c r="Q25" s="248"/>
      <c r="R25" s="243"/>
      <c r="S25" s="244"/>
      <c r="T25" s="280" t="s">
        <v>56</v>
      </c>
      <c r="U25" s="281"/>
      <c r="V25" s="282"/>
      <c r="W25" s="106" t="str">
        <f>IF(W24="","",VLOOKUP(W24,'【記入例】シフト記号表（勤務時間帯)'!$C$4:$K$35,9,FALSE))</f>
        <v/>
      </c>
      <c r="X25" s="107" t="str">
        <f>IF(X24="","",VLOOKUP(X24,'【記入例】シフト記号表（勤務時間帯)'!$C$4:$K$35,9,FALSE))</f>
        <v/>
      </c>
      <c r="Y25" s="107" t="str">
        <f>IF(Y24="","",VLOOKUP(Y24,'【記入例】シフト記号表（勤務時間帯)'!$C$4:$K$35,9,FALSE))</f>
        <v/>
      </c>
      <c r="Z25" s="107" t="str">
        <f>IF(Z24="","",VLOOKUP(Z24,'【記入例】シフト記号表（勤務時間帯)'!$C$4:$K$35,9,FALSE))</f>
        <v/>
      </c>
      <c r="AA25" s="107" t="str">
        <f>IF(AA24="","",VLOOKUP(AA24,'【記入例】シフト記号表（勤務時間帯)'!$C$4:$K$35,9,FALSE))</f>
        <v/>
      </c>
      <c r="AB25" s="107" t="str">
        <f>IF(AB24="","",VLOOKUP(AB24,'【記入例】シフト記号表（勤務時間帯)'!$C$4:$K$35,9,FALSE))</f>
        <v/>
      </c>
      <c r="AC25" s="108" t="str">
        <f>IF(AC24="","",VLOOKUP(AC24,'【記入例】シフト記号表（勤務時間帯)'!$C$4:$K$35,9,FALSE))</f>
        <v/>
      </c>
      <c r="AD25" s="106" t="str">
        <f>IF(AD24="","",VLOOKUP(AD24,'【記入例】シフト記号表（勤務時間帯)'!$C$4:$K$35,9,FALSE))</f>
        <v/>
      </c>
      <c r="AE25" s="107" t="str">
        <f>IF(AE24="","",VLOOKUP(AE24,'【記入例】シフト記号表（勤務時間帯)'!$C$4:$K$35,9,FALSE))</f>
        <v/>
      </c>
      <c r="AF25" s="107" t="str">
        <f>IF(AF24="","",VLOOKUP(AF24,'【記入例】シフト記号表（勤務時間帯)'!$C$4:$K$35,9,FALSE))</f>
        <v/>
      </c>
      <c r="AG25" s="107" t="str">
        <f>IF(AG24="","",VLOOKUP(AG24,'【記入例】シフト記号表（勤務時間帯)'!$C$4:$K$35,9,FALSE))</f>
        <v/>
      </c>
      <c r="AH25" s="107" t="str">
        <f>IF(AH24="","",VLOOKUP(AH24,'【記入例】シフト記号表（勤務時間帯)'!$C$4:$K$35,9,FALSE))</f>
        <v/>
      </c>
      <c r="AI25" s="107" t="str">
        <f>IF(AI24="","",VLOOKUP(AI24,'【記入例】シフト記号表（勤務時間帯)'!$C$4:$K$35,9,FALSE))</f>
        <v/>
      </c>
      <c r="AJ25" s="108" t="str">
        <f>IF(AJ24="","",VLOOKUP(AJ24,'【記入例】シフト記号表（勤務時間帯)'!$C$4:$K$35,9,FALSE))</f>
        <v/>
      </c>
      <c r="AK25" s="106" t="str">
        <f>IF(AK24="","",VLOOKUP(AK24,'【記入例】シフト記号表（勤務時間帯)'!$C$4:$K$35,9,FALSE))</f>
        <v/>
      </c>
      <c r="AL25" s="107" t="str">
        <f>IF(AL24="","",VLOOKUP(AL24,'【記入例】シフト記号表（勤務時間帯)'!$C$4:$K$35,9,FALSE))</f>
        <v/>
      </c>
      <c r="AM25" s="107" t="str">
        <f>IF(AM24="","",VLOOKUP(AM24,'【記入例】シフト記号表（勤務時間帯)'!$C$4:$K$35,9,FALSE))</f>
        <v/>
      </c>
      <c r="AN25" s="107" t="str">
        <f>IF(AN24="","",VLOOKUP(AN24,'【記入例】シフト記号表（勤務時間帯)'!$C$4:$K$35,9,FALSE))</f>
        <v/>
      </c>
      <c r="AO25" s="107" t="str">
        <f>IF(AO24="","",VLOOKUP(AO24,'【記入例】シフト記号表（勤務時間帯)'!$C$4:$K$35,9,FALSE))</f>
        <v/>
      </c>
      <c r="AP25" s="107" t="str">
        <f>IF(AP24="","",VLOOKUP(AP24,'【記入例】シフト記号表（勤務時間帯)'!$C$4:$K$35,9,FALSE))</f>
        <v/>
      </c>
      <c r="AQ25" s="108" t="str">
        <f>IF(AQ24="","",VLOOKUP(AQ24,'【記入例】シフト記号表（勤務時間帯)'!$C$4:$K$35,9,FALSE))</f>
        <v/>
      </c>
      <c r="AR25" s="106" t="str">
        <f>IF(AR24="","",VLOOKUP(AR24,'【記入例】シフト記号表（勤務時間帯)'!$C$4:$K$35,9,FALSE))</f>
        <v/>
      </c>
      <c r="AS25" s="107" t="str">
        <f>IF(AS24="","",VLOOKUP(AS24,'【記入例】シフト記号表（勤務時間帯)'!$C$4:$K$35,9,FALSE))</f>
        <v/>
      </c>
      <c r="AT25" s="107" t="str">
        <f>IF(AT24="","",VLOOKUP(AT24,'【記入例】シフト記号表（勤務時間帯)'!$C$4:$K$35,9,FALSE))</f>
        <v/>
      </c>
      <c r="AU25" s="107" t="str">
        <f>IF(AU24="","",VLOOKUP(AU24,'【記入例】シフト記号表（勤務時間帯)'!$C$4:$K$35,9,FALSE))</f>
        <v/>
      </c>
      <c r="AV25" s="107" t="str">
        <f>IF(AV24="","",VLOOKUP(AV24,'【記入例】シフト記号表（勤務時間帯)'!$C$4:$K$35,9,FALSE))</f>
        <v/>
      </c>
      <c r="AW25" s="107" t="str">
        <f>IF(AW24="","",VLOOKUP(AW24,'【記入例】シフト記号表（勤務時間帯)'!$C$4:$K$35,9,FALSE))</f>
        <v/>
      </c>
      <c r="AX25" s="108" t="str">
        <f>IF(AX24="","",VLOOKUP(AX24,'【記入例】シフト記号表（勤務時間帯)'!$C$4:$K$35,9,FALSE))</f>
        <v/>
      </c>
      <c r="AY25" s="106" t="str">
        <f>IF(AY24="","",VLOOKUP(AY24,'【記入例】シフト記号表（勤務時間帯)'!$C$4:$K$35,9,FALSE))</f>
        <v/>
      </c>
      <c r="AZ25" s="107" t="str">
        <f>IF(AZ24="","",VLOOKUP(AZ24,'【記入例】シフト記号表（勤務時間帯)'!$C$4:$K$35,9,FALSE))</f>
        <v/>
      </c>
      <c r="BA25" s="108" t="str">
        <f>IF(BA24="","",VLOOKUP(BA24,'【記入例】シフト記号表（勤務時間帯)'!$C$4:$K$35,9,FALSE))</f>
        <v/>
      </c>
      <c r="BB25" s="270"/>
      <c r="BC25" s="271"/>
      <c r="BD25" s="272"/>
      <c r="BE25" s="273"/>
      <c r="BF25" s="277"/>
      <c r="BG25" s="278"/>
      <c r="BH25" s="278"/>
      <c r="BI25" s="278"/>
      <c r="BJ25" s="278"/>
      <c r="BK25" s="279"/>
    </row>
    <row r="26" spans="2:63" ht="20.25" customHeight="1">
      <c r="B26" s="298">
        <f t="shared" ref="B26" si="4">B24+1</f>
        <v>6</v>
      </c>
      <c r="C26" s="300"/>
      <c r="D26" s="301"/>
      <c r="E26" s="303"/>
      <c r="F26" s="301"/>
      <c r="G26" s="306"/>
      <c r="H26" s="307"/>
      <c r="I26" s="307"/>
      <c r="J26" s="307"/>
      <c r="K26" s="308"/>
      <c r="L26" s="310"/>
      <c r="M26" s="311"/>
      <c r="N26" s="311"/>
      <c r="O26" s="312"/>
      <c r="P26" s="245"/>
      <c r="Q26" s="246"/>
      <c r="R26" s="241"/>
      <c r="S26" s="242"/>
      <c r="T26" s="316" t="s">
        <v>55</v>
      </c>
      <c r="U26" s="317"/>
      <c r="V26" s="318"/>
      <c r="W26" s="114"/>
      <c r="X26" s="115"/>
      <c r="Y26" s="115"/>
      <c r="Z26" s="115"/>
      <c r="AA26" s="115"/>
      <c r="AB26" s="115"/>
      <c r="AC26" s="116"/>
      <c r="AD26" s="114"/>
      <c r="AE26" s="115"/>
      <c r="AF26" s="115"/>
      <c r="AG26" s="115"/>
      <c r="AH26" s="115"/>
      <c r="AI26" s="115"/>
      <c r="AJ26" s="116"/>
      <c r="AK26" s="114"/>
      <c r="AL26" s="115"/>
      <c r="AM26" s="115"/>
      <c r="AN26" s="115"/>
      <c r="AO26" s="115"/>
      <c r="AP26" s="115"/>
      <c r="AQ26" s="116"/>
      <c r="AR26" s="114"/>
      <c r="AS26" s="115"/>
      <c r="AT26" s="115"/>
      <c r="AU26" s="115"/>
      <c r="AV26" s="115"/>
      <c r="AW26" s="115"/>
      <c r="AX26" s="116"/>
      <c r="AY26" s="114"/>
      <c r="AZ26" s="115"/>
      <c r="BA26" s="116"/>
      <c r="BB26" s="270">
        <f>IF($BG$3="計画",SUM(W27:AX27),IF($BG$3="実地指導用",SUM(W27:BA27),""))</f>
        <v>0</v>
      </c>
      <c r="BC26" s="271"/>
      <c r="BD26" s="272">
        <f>IF($BG$3="計画",BB26/4,IF($BG$3="実地指導用",BB26/($BE$7/7),""))</f>
        <v>0</v>
      </c>
      <c r="BE26" s="273"/>
      <c r="BF26" s="274"/>
      <c r="BG26" s="275"/>
      <c r="BH26" s="275"/>
      <c r="BI26" s="275"/>
      <c r="BJ26" s="275"/>
      <c r="BK26" s="276"/>
    </row>
    <row r="27" spans="2:63" ht="20.25" customHeight="1">
      <c r="B27" s="298"/>
      <c r="C27" s="302"/>
      <c r="D27" s="301"/>
      <c r="E27" s="321"/>
      <c r="F27" s="301"/>
      <c r="G27" s="309"/>
      <c r="H27" s="307"/>
      <c r="I27" s="307"/>
      <c r="J27" s="307"/>
      <c r="K27" s="308"/>
      <c r="L27" s="310"/>
      <c r="M27" s="311"/>
      <c r="N27" s="311"/>
      <c r="O27" s="312"/>
      <c r="P27" s="247"/>
      <c r="Q27" s="248"/>
      <c r="R27" s="243"/>
      <c r="S27" s="244"/>
      <c r="T27" s="280" t="s">
        <v>56</v>
      </c>
      <c r="U27" s="281"/>
      <c r="V27" s="282"/>
      <c r="W27" s="106" t="str">
        <f>IF(W26="","",VLOOKUP(W26,'【記入例】シフト記号表（勤務時間帯)'!$C$4:$K$35,9,FALSE))</f>
        <v/>
      </c>
      <c r="X27" s="107" t="str">
        <f>IF(X26="","",VLOOKUP(X26,'【記入例】シフト記号表（勤務時間帯)'!$C$4:$K$35,9,FALSE))</f>
        <v/>
      </c>
      <c r="Y27" s="107" t="str">
        <f>IF(Y26="","",VLOOKUP(Y26,'【記入例】シフト記号表（勤務時間帯)'!$C$4:$K$35,9,FALSE))</f>
        <v/>
      </c>
      <c r="Z27" s="107" t="str">
        <f>IF(Z26="","",VLOOKUP(Z26,'【記入例】シフト記号表（勤務時間帯)'!$C$4:$K$35,9,FALSE))</f>
        <v/>
      </c>
      <c r="AA27" s="107" t="str">
        <f>IF(AA26="","",VLOOKUP(AA26,'【記入例】シフト記号表（勤務時間帯)'!$C$4:$K$35,9,FALSE))</f>
        <v/>
      </c>
      <c r="AB27" s="107" t="str">
        <f>IF(AB26="","",VLOOKUP(AB26,'【記入例】シフト記号表（勤務時間帯)'!$C$4:$K$35,9,FALSE))</f>
        <v/>
      </c>
      <c r="AC27" s="108" t="str">
        <f>IF(AC26="","",VLOOKUP(AC26,'【記入例】シフト記号表（勤務時間帯)'!$C$4:$K$35,9,FALSE))</f>
        <v/>
      </c>
      <c r="AD27" s="106" t="str">
        <f>IF(AD26="","",VLOOKUP(AD26,'【記入例】シフト記号表（勤務時間帯)'!$C$4:$K$35,9,FALSE))</f>
        <v/>
      </c>
      <c r="AE27" s="107" t="str">
        <f>IF(AE26="","",VLOOKUP(AE26,'【記入例】シフト記号表（勤務時間帯)'!$C$4:$K$35,9,FALSE))</f>
        <v/>
      </c>
      <c r="AF27" s="107" t="str">
        <f>IF(AF26="","",VLOOKUP(AF26,'【記入例】シフト記号表（勤務時間帯)'!$C$4:$K$35,9,FALSE))</f>
        <v/>
      </c>
      <c r="AG27" s="107" t="str">
        <f>IF(AG26="","",VLOOKUP(AG26,'【記入例】シフト記号表（勤務時間帯)'!$C$4:$K$35,9,FALSE))</f>
        <v/>
      </c>
      <c r="AH27" s="107" t="str">
        <f>IF(AH26="","",VLOOKUP(AH26,'【記入例】シフト記号表（勤務時間帯)'!$C$4:$K$35,9,FALSE))</f>
        <v/>
      </c>
      <c r="AI27" s="107" t="str">
        <f>IF(AI26="","",VLOOKUP(AI26,'【記入例】シフト記号表（勤務時間帯)'!$C$4:$K$35,9,FALSE))</f>
        <v/>
      </c>
      <c r="AJ27" s="108" t="str">
        <f>IF(AJ26="","",VLOOKUP(AJ26,'【記入例】シフト記号表（勤務時間帯)'!$C$4:$K$35,9,FALSE))</f>
        <v/>
      </c>
      <c r="AK27" s="106" t="str">
        <f>IF(AK26="","",VLOOKUP(AK26,'【記入例】シフト記号表（勤務時間帯)'!$C$4:$K$35,9,FALSE))</f>
        <v/>
      </c>
      <c r="AL27" s="107" t="str">
        <f>IF(AL26="","",VLOOKUP(AL26,'【記入例】シフト記号表（勤務時間帯)'!$C$4:$K$35,9,FALSE))</f>
        <v/>
      </c>
      <c r="AM27" s="107" t="str">
        <f>IF(AM26="","",VLOOKUP(AM26,'【記入例】シフト記号表（勤務時間帯)'!$C$4:$K$35,9,FALSE))</f>
        <v/>
      </c>
      <c r="AN27" s="107" t="str">
        <f>IF(AN26="","",VLOOKUP(AN26,'【記入例】シフト記号表（勤務時間帯)'!$C$4:$K$35,9,FALSE))</f>
        <v/>
      </c>
      <c r="AO27" s="107" t="str">
        <f>IF(AO26="","",VLOOKUP(AO26,'【記入例】シフト記号表（勤務時間帯)'!$C$4:$K$35,9,FALSE))</f>
        <v/>
      </c>
      <c r="AP27" s="107" t="str">
        <f>IF(AP26="","",VLOOKUP(AP26,'【記入例】シフト記号表（勤務時間帯)'!$C$4:$K$35,9,FALSE))</f>
        <v/>
      </c>
      <c r="AQ27" s="108" t="str">
        <f>IF(AQ26="","",VLOOKUP(AQ26,'【記入例】シフト記号表（勤務時間帯)'!$C$4:$K$35,9,FALSE))</f>
        <v/>
      </c>
      <c r="AR27" s="106" t="str">
        <f>IF(AR26="","",VLOOKUP(AR26,'【記入例】シフト記号表（勤務時間帯)'!$C$4:$K$35,9,FALSE))</f>
        <v/>
      </c>
      <c r="AS27" s="107" t="str">
        <f>IF(AS26="","",VLOOKUP(AS26,'【記入例】シフト記号表（勤務時間帯)'!$C$4:$K$35,9,FALSE))</f>
        <v/>
      </c>
      <c r="AT27" s="107" t="str">
        <f>IF(AT26="","",VLOOKUP(AT26,'【記入例】シフト記号表（勤務時間帯)'!$C$4:$K$35,9,FALSE))</f>
        <v/>
      </c>
      <c r="AU27" s="107" t="str">
        <f>IF(AU26="","",VLOOKUP(AU26,'【記入例】シフト記号表（勤務時間帯)'!$C$4:$K$35,9,FALSE))</f>
        <v/>
      </c>
      <c r="AV27" s="107" t="str">
        <f>IF(AV26="","",VLOOKUP(AV26,'【記入例】シフト記号表（勤務時間帯)'!$C$4:$K$35,9,FALSE))</f>
        <v/>
      </c>
      <c r="AW27" s="107" t="str">
        <f>IF(AW26="","",VLOOKUP(AW26,'【記入例】シフト記号表（勤務時間帯)'!$C$4:$K$35,9,FALSE))</f>
        <v/>
      </c>
      <c r="AX27" s="108" t="str">
        <f>IF(AX26="","",VLOOKUP(AX26,'【記入例】シフト記号表（勤務時間帯)'!$C$4:$K$35,9,FALSE))</f>
        <v/>
      </c>
      <c r="AY27" s="106" t="str">
        <f>IF(AY26="","",VLOOKUP(AY26,'【記入例】シフト記号表（勤務時間帯)'!$C$4:$K$35,9,FALSE))</f>
        <v/>
      </c>
      <c r="AZ27" s="107" t="str">
        <f>IF(AZ26="","",VLOOKUP(AZ26,'【記入例】シフト記号表（勤務時間帯)'!$C$4:$K$35,9,FALSE))</f>
        <v/>
      </c>
      <c r="BA27" s="108" t="str">
        <f>IF(BA26="","",VLOOKUP(BA26,'【記入例】シフト記号表（勤務時間帯)'!$C$4:$K$35,9,FALSE))</f>
        <v/>
      </c>
      <c r="BB27" s="270"/>
      <c r="BC27" s="271"/>
      <c r="BD27" s="272"/>
      <c r="BE27" s="273"/>
      <c r="BF27" s="277"/>
      <c r="BG27" s="278"/>
      <c r="BH27" s="278"/>
      <c r="BI27" s="278"/>
      <c r="BJ27" s="278"/>
      <c r="BK27" s="279"/>
    </row>
    <row r="28" spans="2:63" ht="20.25" customHeight="1">
      <c r="B28" s="298">
        <f t="shared" ref="B28" si="5">B26+1</f>
        <v>7</v>
      </c>
      <c r="C28" s="300"/>
      <c r="D28" s="301"/>
      <c r="E28" s="303"/>
      <c r="F28" s="301"/>
      <c r="G28" s="306"/>
      <c r="H28" s="307"/>
      <c r="I28" s="307"/>
      <c r="J28" s="307"/>
      <c r="K28" s="308"/>
      <c r="L28" s="310"/>
      <c r="M28" s="311"/>
      <c r="N28" s="311"/>
      <c r="O28" s="312"/>
      <c r="P28" s="245"/>
      <c r="Q28" s="246"/>
      <c r="R28" s="241"/>
      <c r="S28" s="242"/>
      <c r="T28" s="316" t="s">
        <v>55</v>
      </c>
      <c r="U28" s="317"/>
      <c r="V28" s="318"/>
      <c r="W28" s="114"/>
      <c r="X28" s="115"/>
      <c r="Y28" s="115"/>
      <c r="Z28" s="115"/>
      <c r="AA28" s="115"/>
      <c r="AB28" s="115"/>
      <c r="AC28" s="116"/>
      <c r="AD28" s="114"/>
      <c r="AE28" s="115"/>
      <c r="AF28" s="115"/>
      <c r="AG28" s="115"/>
      <c r="AH28" s="115"/>
      <c r="AI28" s="115"/>
      <c r="AJ28" s="116"/>
      <c r="AK28" s="114"/>
      <c r="AL28" s="115"/>
      <c r="AM28" s="115"/>
      <c r="AN28" s="115"/>
      <c r="AO28" s="115"/>
      <c r="AP28" s="115"/>
      <c r="AQ28" s="116"/>
      <c r="AR28" s="114"/>
      <c r="AS28" s="115"/>
      <c r="AT28" s="115"/>
      <c r="AU28" s="115"/>
      <c r="AV28" s="115"/>
      <c r="AW28" s="115"/>
      <c r="AX28" s="116"/>
      <c r="AY28" s="114"/>
      <c r="AZ28" s="115"/>
      <c r="BA28" s="116"/>
      <c r="BB28" s="270">
        <f>IF($BG$3="計画",SUM(W29:AX29),IF($BG$3="実地指導用",SUM(W29:BA29),""))</f>
        <v>0</v>
      </c>
      <c r="BC28" s="271"/>
      <c r="BD28" s="272">
        <f>IF($BG$3="計画",BB28/4,IF($BG$3="実地指導用",BB28/($BE$7/7),""))</f>
        <v>0</v>
      </c>
      <c r="BE28" s="273"/>
      <c r="BF28" s="274"/>
      <c r="BG28" s="275"/>
      <c r="BH28" s="275"/>
      <c r="BI28" s="275"/>
      <c r="BJ28" s="275"/>
      <c r="BK28" s="276"/>
    </row>
    <row r="29" spans="2:63" ht="20.25" customHeight="1">
      <c r="B29" s="298"/>
      <c r="C29" s="302"/>
      <c r="D29" s="301"/>
      <c r="E29" s="321"/>
      <c r="F29" s="301"/>
      <c r="G29" s="309"/>
      <c r="H29" s="307"/>
      <c r="I29" s="307"/>
      <c r="J29" s="307"/>
      <c r="K29" s="308"/>
      <c r="L29" s="310"/>
      <c r="M29" s="311"/>
      <c r="N29" s="311"/>
      <c r="O29" s="312"/>
      <c r="P29" s="247"/>
      <c r="Q29" s="248"/>
      <c r="R29" s="243"/>
      <c r="S29" s="244"/>
      <c r="T29" s="280" t="s">
        <v>56</v>
      </c>
      <c r="U29" s="281"/>
      <c r="V29" s="282"/>
      <c r="W29" s="106" t="str">
        <f>IF(W28="","",VLOOKUP(W28,'【記入例】シフト記号表（勤務時間帯)'!$C$4:$K$35,9,FALSE))</f>
        <v/>
      </c>
      <c r="X29" s="107" t="str">
        <f>IF(X28="","",VLOOKUP(X28,'【記入例】シフト記号表（勤務時間帯)'!$C$4:$K$35,9,FALSE))</f>
        <v/>
      </c>
      <c r="Y29" s="107" t="str">
        <f>IF(Y28="","",VLOOKUP(Y28,'【記入例】シフト記号表（勤務時間帯)'!$C$4:$K$35,9,FALSE))</f>
        <v/>
      </c>
      <c r="Z29" s="107" t="str">
        <f>IF(Z28="","",VLOOKUP(Z28,'【記入例】シフト記号表（勤務時間帯)'!$C$4:$K$35,9,FALSE))</f>
        <v/>
      </c>
      <c r="AA29" s="107" t="str">
        <f>IF(AA28="","",VLOOKUP(AA28,'【記入例】シフト記号表（勤務時間帯)'!$C$4:$K$35,9,FALSE))</f>
        <v/>
      </c>
      <c r="AB29" s="107" t="str">
        <f>IF(AB28="","",VLOOKUP(AB28,'【記入例】シフト記号表（勤務時間帯)'!$C$4:$K$35,9,FALSE))</f>
        <v/>
      </c>
      <c r="AC29" s="108" t="str">
        <f>IF(AC28="","",VLOOKUP(AC28,'【記入例】シフト記号表（勤務時間帯)'!$C$4:$K$35,9,FALSE))</f>
        <v/>
      </c>
      <c r="AD29" s="106" t="str">
        <f>IF(AD28="","",VLOOKUP(AD28,'【記入例】シフト記号表（勤務時間帯)'!$C$4:$K$35,9,FALSE))</f>
        <v/>
      </c>
      <c r="AE29" s="107" t="str">
        <f>IF(AE28="","",VLOOKUP(AE28,'【記入例】シフト記号表（勤務時間帯)'!$C$4:$K$35,9,FALSE))</f>
        <v/>
      </c>
      <c r="AF29" s="107" t="str">
        <f>IF(AF28="","",VLOOKUP(AF28,'【記入例】シフト記号表（勤務時間帯)'!$C$4:$K$35,9,FALSE))</f>
        <v/>
      </c>
      <c r="AG29" s="107" t="str">
        <f>IF(AG28="","",VLOOKUP(AG28,'【記入例】シフト記号表（勤務時間帯)'!$C$4:$K$35,9,FALSE))</f>
        <v/>
      </c>
      <c r="AH29" s="107" t="str">
        <f>IF(AH28="","",VLOOKUP(AH28,'【記入例】シフト記号表（勤務時間帯)'!$C$4:$K$35,9,FALSE))</f>
        <v/>
      </c>
      <c r="AI29" s="107" t="str">
        <f>IF(AI28="","",VLOOKUP(AI28,'【記入例】シフト記号表（勤務時間帯)'!$C$4:$K$35,9,FALSE))</f>
        <v/>
      </c>
      <c r="AJ29" s="108" t="str">
        <f>IF(AJ28="","",VLOOKUP(AJ28,'【記入例】シフト記号表（勤務時間帯)'!$C$4:$K$35,9,FALSE))</f>
        <v/>
      </c>
      <c r="AK29" s="106" t="str">
        <f>IF(AK28="","",VLOOKUP(AK28,'【記入例】シフト記号表（勤務時間帯)'!$C$4:$K$35,9,FALSE))</f>
        <v/>
      </c>
      <c r="AL29" s="107" t="str">
        <f>IF(AL28="","",VLOOKUP(AL28,'【記入例】シフト記号表（勤務時間帯)'!$C$4:$K$35,9,FALSE))</f>
        <v/>
      </c>
      <c r="AM29" s="107" t="str">
        <f>IF(AM28="","",VLOOKUP(AM28,'【記入例】シフト記号表（勤務時間帯)'!$C$4:$K$35,9,FALSE))</f>
        <v/>
      </c>
      <c r="AN29" s="107" t="str">
        <f>IF(AN28="","",VLOOKUP(AN28,'【記入例】シフト記号表（勤務時間帯)'!$C$4:$K$35,9,FALSE))</f>
        <v/>
      </c>
      <c r="AO29" s="107" t="str">
        <f>IF(AO28="","",VLOOKUP(AO28,'【記入例】シフト記号表（勤務時間帯)'!$C$4:$K$35,9,FALSE))</f>
        <v/>
      </c>
      <c r="AP29" s="107" t="str">
        <f>IF(AP28="","",VLOOKUP(AP28,'【記入例】シフト記号表（勤務時間帯)'!$C$4:$K$35,9,FALSE))</f>
        <v/>
      </c>
      <c r="AQ29" s="108" t="str">
        <f>IF(AQ28="","",VLOOKUP(AQ28,'【記入例】シフト記号表（勤務時間帯)'!$C$4:$K$35,9,FALSE))</f>
        <v/>
      </c>
      <c r="AR29" s="106" t="str">
        <f>IF(AR28="","",VLOOKUP(AR28,'【記入例】シフト記号表（勤務時間帯)'!$C$4:$K$35,9,FALSE))</f>
        <v/>
      </c>
      <c r="AS29" s="107" t="str">
        <f>IF(AS28="","",VLOOKUP(AS28,'【記入例】シフト記号表（勤務時間帯)'!$C$4:$K$35,9,FALSE))</f>
        <v/>
      </c>
      <c r="AT29" s="107" t="str">
        <f>IF(AT28="","",VLOOKUP(AT28,'【記入例】シフト記号表（勤務時間帯)'!$C$4:$K$35,9,FALSE))</f>
        <v/>
      </c>
      <c r="AU29" s="107" t="str">
        <f>IF(AU28="","",VLOOKUP(AU28,'【記入例】シフト記号表（勤務時間帯)'!$C$4:$K$35,9,FALSE))</f>
        <v/>
      </c>
      <c r="AV29" s="107" t="str">
        <f>IF(AV28="","",VLOOKUP(AV28,'【記入例】シフト記号表（勤務時間帯)'!$C$4:$K$35,9,FALSE))</f>
        <v/>
      </c>
      <c r="AW29" s="107" t="str">
        <f>IF(AW28="","",VLOOKUP(AW28,'【記入例】シフト記号表（勤務時間帯)'!$C$4:$K$35,9,FALSE))</f>
        <v/>
      </c>
      <c r="AX29" s="108" t="str">
        <f>IF(AX28="","",VLOOKUP(AX28,'【記入例】シフト記号表（勤務時間帯)'!$C$4:$K$35,9,FALSE))</f>
        <v/>
      </c>
      <c r="AY29" s="106" t="str">
        <f>IF(AY28="","",VLOOKUP(AY28,'【記入例】シフト記号表（勤務時間帯)'!$C$4:$K$35,9,FALSE))</f>
        <v/>
      </c>
      <c r="AZ29" s="107" t="str">
        <f>IF(AZ28="","",VLOOKUP(AZ28,'【記入例】シフト記号表（勤務時間帯)'!$C$4:$K$35,9,FALSE))</f>
        <v/>
      </c>
      <c r="BA29" s="108" t="str">
        <f>IF(BA28="","",VLOOKUP(BA28,'【記入例】シフト記号表（勤務時間帯)'!$C$4:$K$35,9,FALSE))</f>
        <v/>
      </c>
      <c r="BB29" s="270"/>
      <c r="BC29" s="271"/>
      <c r="BD29" s="272"/>
      <c r="BE29" s="273"/>
      <c r="BF29" s="277"/>
      <c r="BG29" s="278"/>
      <c r="BH29" s="278"/>
      <c r="BI29" s="278"/>
      <c r="BJ29" s="278"/>
      <c r="BK29" s="279"/>
    </row>
    <row r="30" spans="2:63" ht="20.25" customHeight="1">
      <c r="B30" s="298">
        <f t="shared" ref="B30" si="6">B28+1</f>
        <v>8</v>
      </c>
      <c r="C30" s="300"/>
      <c r="D30" s="301"/>
      <c r="E30" s="303"/>
      <c r="F30" s="301"/>
      <c r="G30" s="306"/>
      <c r="H30" s="307"/>
      <c r="I30" s="307"/>
      <c r="J30" s="307"/>
      <c r="K30" s="308"/>
      <c r="L30" s="310"/>
      <c r="M30" s="311"/>
      <c r="N30" s="311"/>
      <c r="O30" s="312"/>
      <c r="P30" s="245"/>
      <c r="Q30" s="246"/>
      <c r="R30" s="241"/>
      <c r="S30" s="242"/>
      <c r="T30" s="316" t="s">
        <v>55</v>
      </c>
      <c r="U30" s="317"/>
      <c r="V30" s="318"/>
      <c r="W30" s="114"/>
      <c r="X30" s="115"/>
      <c r="Y30" s="115"/>
      <c r="Z30" s="115"/>
      <c r="AA30" s="115"/>
      <c r="AB30" s="115"/>
      <c r="AC30" s="116"/>
      <c r="AD30" s="114"/>
      <c r="AE30" s="115"/>
      <c r="AF30" s="115"/>
      <c r="AG30" s="115"/>
      <c r="AH30" s="115"/>
      <c r="AI30" s="115"/>
      <c r="AJ30" s="116"/>
      <c r="AK30" s="114"/>
      <c r="AL30" s="115"/>
      <c r="AM30" s="115"/>
      <c r="AN30" s="115"/>
      <c r="AO30" s="115"/>
      <c r="AP30" s="115"/>
      <c r="AQ30" s="116"/>
      <c r="AR30" s="114"/>
      <c r="AS30" s="115"/>
      <c r="AT30" s="115"/>
      <c r="AU30" s="115"/>
      <c r="AV30" s="115"/>
      <c r="AW30" s="115"/>
      <c r="AX30" s="116"/>
      <c r="AY30" s="114"/>
      <c r="AZ30" s="115"/>
      <c r="BA30" s="116"/>
      <c r="BB30" s="270">
        <f>IF($BG$3="計画",SUM(W31:AX31),IF($BG$3="実地指導用",SUM(W31:BA31),""))</f>
        <v>0</v>
      </c>
      <c r="BC30" s="271"/>
      <c r="BD30" s="272">
        <f>IF($BG$3="計画",BB30/4,IF($BG$3="実地指導用",BB30/($BE$7/7),""))</f>
        <v>0</v>
      </c>
      <c r="BE30" s="273"/>
      <c r="BF30" s="274"/>
      <c r="BG30" s="275"/>
      <c r="BH30" s="275"/>
      <c r="BI30" s="275"/>
      <c r="BJ30" s="275"/>
      <c r="BK30" s="276"/>
    </row>
    <row r="31" spans="2:63" ht="20.25" customHeight="1">
      <c r="B31" s="298"/>
      <c r="C31" s="302"/>
      <c r="D31" s="301"/>
      <c r="E31" s="321"/>
      <c r="F31" s="301"/>
      <c r="G31" s="309"/>
      <c r="H31" s="307"/>
      <c r="I31" s="307"/>
      <c r="J31" s="307"/>
      <c r="K31" s="308"/>
      <c r="L31" s="310"/>
      <c r="M31" s="311"/>
      <c r="N31" s="311"/>
      <c r="O31" s="312"/>
      <c r="P31" s="247"/>
      <c r="Q31" s="248"/>
      <c r="R31" s="243"/>
      <c r="S31" s="244"/>
      <c r="T31" s="280" t="s">
        <v>56</v>
      </c>
      <c r="U31" s="281"/>
      <c r="V31" s="282"/>
      <c r="W31" s="106" t="str">
        <f>IF(W30="","",VLOOKUP(W30,'【記入例】シフト記号表（勤務時間帯)'!$C$4:$K$35,9,FALSE))</f>
        <v/>
      </c>
      <c r="X31" s="107" t="str">
        <f>IF(X30="","",VLOOKUP(X30,'【記入例】シフト記号表（勤務時間帯)'!$C$4:$K$35,9,FALSE))</f>
        <v/>
      </c>
      <c r="Y31" s="107" t="str">
        <f>IF(Y30="","",VLOOKUP(Y30,'【記入例】シフト記号表（勤務時間帯)'!$C$4:$K$35,9,FALSE))</f>
        <v/>
      </c>
      <c r="Z31" s="107" t="str">
        <f>IF(Z30="","",VLOOKUP(Z30,'【記入例】シフト記号表（勤務時間帯)'!$C$4:$K$35,9,FALSE))</f>
        <v/>
      </c>
      <c r="AA31" s="107" t="str">
        <f>IF(AA30="","",VLOOKUP(AA30,'【記入例】シフト記号表（勤務時間帯)'!$C$4:$K$35,9,FALSE))</f>
        <v/>
      </c>
      <c r="AB31" s="107" t="str">
        <f>IF(AB30="","",VLOOKUP(AB30,'【記入例】シフト記号表（勤務時間帯)'!$C$4:$K$35,9,FALSE))</f>
        <v/>
      </c>
      <c r="AC31" s="108" t="str">
        <f>IF(AC30="","",VLOOKUP(AC30,'【記入例】シフト記号表（勤務時間帯)'!$C$4:$K$35,9,FALSE))</f>
        <v/>
      </c>
      <c r="AD31" s="106" t="str">
        <f>IF(AD30="","",VLOOKUP(AD30,'【記入例】シフト記号表（勤務時間帯)'!$C$4:$K$35,9,FALSE))</f>
        <v/>
      </c>
      <c r="AE31" s="107" t="str">
        <f>IF(AE30="","",VLOOKUP(AE30,'【記入例】シフト記号表（勤務時間帯)'!$C$4:$K$35,9,FALSE))</f>
        <v/>
      </c>
      <c r="AF31" s="107" t="str">
        <f>IF(AF30="","",VLOOKUP(AF30,'【記入例】シフト記号表（勤務時間帯)'!$C$4:$K$35,9,FALSE))</f>
        <v/>
      </c>
      <c r="AG31" s="107" t="str">
        <f>IF(AG30="","",VLOOKUP(AG30,'【記入例】シフト記号表（勤務時間帯)'!$C$4:$K$35,9,FALSE))</f>
        <v/>
      </c>
      <c r="AH31" s="107" t="str">
        <f>IF(AH30="","",VLOOKUP(AH30,'【記入例】シフト記号表（勤務時間帯)'!$C$4:$K$35,9,FALSE))</f>
        <v/>
      </c>
      <c r="AI31" s="107" t="str">
        <f>IF(AI30="","",VLOOKUP(AI30,'【記入例】シフト記号表（勤務時間帯)'!$C$4:$K$35,9,FALSE))</f>
        <v/>
      </c>
      <c r="AJ31" s="108" t="str">
        <f>IF(AJ30="","",VLOOKUP(AJ30,'【記入例】シフト記号表（勤務時間帯)'!$C$4:$K$35,9,FALSE))</f>
        <v/>
      </c>
      <c r="AK31" s="106" t="str">
        <f>IF(AK30="","",VLOOKUP(AK30,'【記入例】シフト記号表（勤務時間帯)'!$C$4:$K$35,9,FALSE))</f>
        <v/>
      </c>
      <c r="AL31" s="107" t="str">
        <f>IF(AL30="","",VLOOKUP(AL30,'【記入例】シフト記号表（勤務時間帯)'!$C$4:$K$35,9,FALSE))</f>
        <v/>
      </c>
      <c r="AM31" s="107" t="str">
        <f>IF(AM30="","",VLOOKUP(AM30,'【記入例】シフト記号表（勤務時間帯)'!$C$4:$K$35,9,FALSE))</f>
        <v/>
      </c>
      <c r="AN31" s="107" t="str">
        <f>IF(AN30="","",VLOOKUP(AN30,'【記入例】シフト記号表（勤務時間帯)'!$C$4:$K$35,9,FALSE))</f>
        <v/>
      </c>
      <c r="AO31" s="107" t="str">
        <f>IF(AO30="","",VLOOKUP(AO30,'【記入例】シフト記号表（勤務時間帯)'!$C$4:$K$35,9,FALSE))</f>
        <v/>
      </c>
      <c r="AP31" s="107" t="str">
        <f>IF(AP30="","",VLOOKUP(AP30,'【記入例】シフト記号表（勤務時間帯)'!$C$4:$K$35,9,FALSE))</f>
        <v/>
      </c>
      <c r="AQ31" s="108" t="str">
        <f>IF(AQ30="","",VLOOKUP(AQ30,'【記入例】シフト記号表（勤務時間帯)'!$C$4:$K$35,9,FALSE))</f>
        <v/>
      </c>
      <c r="AR31" s="106" t="str">
        <f>IF(AR30="","",VLOOKUP(AR30,'【記入例】シフト記号表（勤務時間帯)'!$C$4:$K$35,9,FALSE))</f>
        <v/>
      </c>
      <c r="AS31" s="107" t="str">
        <f>IF(AS30="","",VLOOKUP(AS30,'【記入例】シフト記号表（勤務時間帯)'!$C$4:$K$35,9,FALSE))</f>
        <v/>
      </c>
      <c r="AT31" s="107" t="str">
        <f>IF(AT30="","",VLOOKUP(AT30,'【記入例】シフト記号表（勤務時間帯)'!$C$4:$K$35,9,FALSE))</f>
        <v/>
      </c>
      <c r="AU31" s="107" t="str">
        <f>IF(AU30="","",VLOOKUP(AU30,'【記入例】シフト記号表（勤務時間帯)'!$C$4:$K$35,9,FALSE))</f>
        <v/>
      </c>
      <c r="AV31" s="107" t="str">
        <f>IF(AV30="","",VLOOKUP(AV30,'【記入例】シフト記号表（勤務時間帯)'!$C$4:$K$35,9,FALSE))</f>
        <v/>
      </c>
      <c r="AW31" s="107" t="str">
        <f>IF(AW30="","",VLOOKUP(AW30,'【記入例】シフト記号表（勤務時間帯)'!$C$4:$K$35,9,FALSE))</f>
        <v/>
      </c>
      <c r="AX31" s="108" t="str">
        <f>IF(AX30="","",VLOOKUP(AX30,'【記入例】シフト記号表（勤務時間帯)'!$C$4:$K$35,9,FALSE))</f>
        <v/>
      </c>
      <c r="AY31" s="106" t="str">
        <f>IF(AY30="","",VLOOKUP(AY30,'【記入例】シフト記号表（勤務時間帯)'!$C$4:$K$35,9,FALSE))</f>
        <v/>
      </c>
      <c r="AZ31" s="107" t="str">
        <f>IF(AZ30="","",VLOOKUP(AZ30,'【記入例】シフト記号表（勤務時間帯)'!$C$4:$K$35,9,FALSE))</f>
        <v/>
      </c>
      <c r="BA31" s="108" t="str">
        <f>IF(BA30="","",VLOOKUP(BA30,'【記入例】シフト記号表（勤務時間帯)'!$C$4:$K$35,9,FALSE))</f>
        <v/>
      </c>
      <c r="BB31" s="270"/>
      <c r="BC31" s="271"/>
      <c r="BD31" s="272"/>
      <c r="BE31" s="273"/>
      <c r="BF31" s="277"/>
      <c r="BG31" s="278"/>
      <c r="BH31" s="278"/>
      <c r="BI31" s="278"/>
      <c r="BJ31" s="278"/>
      <c r="BK31" s="279"/>
    </row>
    <row r="32" spans="2:63" ht="20.25" customHeight="1">
      <c r="B32" s="298">
        <f>B30+1</f>
        <v>9</v>
      </c>
      <c r="C32" s="300"/>
      <c r="D32" s="301"/>
      <c r="E32" s="303"/>
      <c r="F32" s="301"/>
      <c r="G32" s="306"/>
      <c r="H32" s="307"/>
      <c r="I32" s="307"/>
      <c r="J32" s="307"/>
      <c r="K32" s="308"/>
      <c r="L32" s="310"/>
      <c r="M32" s="311"/>
      <c r="N32" s="311"/>
      <c r="O32" s="312"/>
      <c r="P32" s="245"/>
      <c r="Q32" s="246"/>
      <c r="R32" s="241"/>
      <c r="S32" s="242"/>
      <c r="T32" s="316" t="s">
        <v>55</v>
      </c>
      <c r="U32" s="317"/>
      <c r="V32" s="318"/>
      <c r="W32" s="114"/>
      <c r="X32" s="115"/>
      <c r="Y32" s="115"/>
      <c r="Z32" s="115"/>
      <c r="AA32" s="115"/>
      <c r="AB32" s="115"/>
      <c r="AC32" s="116"/>
      <c r="AD32" s="114"/>
      <c r="AE32" s="115"/>
      <c r="AF32" s="115"/>
      <c r="AG32" s="115"/>
      <c r="AH32" s="115"/>
      <c r="AI32" s="115"/>
      <c r="AJ32" s="116"/>
      <c r="AK32" s="114"/>
      <c r="AL32" s="115"/>
      <c r="AM32" s="115"/>
      <c r="AN32" s="115"/>
      <c r="AO32" s="115"/>
      <c r="AP32" s="115"/>
      <c r="AQ32" s="116"/>
      <c r="AR32" s="114"/>
      <c r="AS32" s="115"/>
      <c r="AT32" s="115"/>
      <c r="AU32" s="115"/>
      <c r="AV32" s="115"/>
      <c r="AW32" s="115"/>
      <c r="AX32" s="116"/>
      <c r="AY32" s="114"/>
      <c r="AZ32" s="115"/>
      <c r="BA32" s="116"/>
      <c r="BB32" s="270">
        <f>IF($BG$3="計画",SUM(W33:AX33),IF($BG$3="実地指導用",SUM(W33:BA33),""))</f>
        <v>0</v>
      </c>
      <c r="BC32" s="271"/>
      <c r="BD32" s="272">
        <f>IF($BG$3="計画",BB32/4,IF($BG$3="実地指導用",BB32/($BE$7/7),""))</f>
        <v>0</v>
      </c>
      <c r="BE32" s="273"/>
      <c r="BF32" s="322"/>
      <c r="BG32" s="323"/>
      <c r="BH32" s="323"/>
      <c r="BI32" s="323"/>
      <c r="BJ32" s="323"/>
      <c r="BK32" s="324"/>
    </row>
    <row r="33" spans="2:63" ht="20.25" customHeight="1">
      <c r="B33" s="298"/>
      <c r="C33" s="302"/>
      <c r="D33" s="301"/>
      <c r="E33" s="321"/>
      <c r="F33" s="301"/>
      <c r="G33" s="309"/>
      <c r="H33" s="307"/>
      <c r="I33" s="307"/>
      <c r="J33" s="307"/>
      <c r="K33" s="308"/>
      <c r="L33" s="310"/>
      <c r="M33" s="311"/>
      <c r="N33" s="311"/>
      <c r="O33" s="312"/>
      <c r="P33" s="247"/>
      <c r="Q33" s="248"/>
      <c r="R33" s="243"/>
      <c r="S33" s="244"/>
      <c r="T33" s="280" t="s">
        <v>56</v>
      </c>
      <c r="U33" s="281"/>
      <c r="V33" s="282"/>
      <c r="W33" s="106" t="str">
        <f>IF(W32="","",VLOOKUP(W32,'【記入例】シフト記号表（勤務時間帯)'!$C$4:$K$35,9,FALSE))</f>
        <v/>
      </c>
      <c r="X33" s="107" t="str">
        <f>IF(X32="","",VLOOKUP(X32,'【記入例】シフト記号表（勤務時間帯)'!$C$4:$K$35,9,FALSE))</f>
        <v/>
      </c>
      <c r="Y33" s="107" t="str">
        <f>IF(Y32="","",VLOOKUP(Y32,'【記入例】シフト記号表（勤務時間帯)'!$C$4:$K$35,9,FALSE))</f>
        <v/>
      </c>
      <c r="Z33" s="107" t="str">
        <f>IF(Z32="","",VLOOKUP(Z32,'【記入例】シフト記号表（勤務時間帯)'!$C$4:$K$35,9,FALSE))</f>
        <v/>
      </c>
      <c r="AA33" s="107" t="str">
        <f>IF(AA32="","",VLOOKUP(AA32,'【記入例】シフト記号表（勤務時間帯)'!$C$4:$K$35,9,FALSE))</f>
        <v/>
      </c>
      <c r="AB33" s="107" t="str">
        <f>IF(AB32="","",VLOOKUP(AB32,'【記入例】シフト記号表（勤務時間帯)'!$C$4:$K$35,9,FALSE))</f>
        <v/>
      </c>
      <c r="AC33" s="108" t="str">
        <f>IF(AC32="","",VLOOKUP(AC32,'【記入例】シフト記号表（勤務時間帯)'!$C$4:$K$35,9,FALSE))</f>
        <v/>
      </c>
      <c r="AD33" s="106" t="str">
        <f>IF(AD32="","",VLOOKUP(AD32,'【記入例】シフト記号表（勤務時間帯)'!$C$4:$K$35,9,FALSE))</f>
        <v/>
      </c>
      <c r="AE33" s="107" t="str">
        <f>IF(AE32="","",VLOOKUP(AE32,'【記入例】シフト記号表（勤務時間帯)'!$C$4:$K$35,9,FALSE))</f>
        <v/>
      </c>
      <c r="AF33" s="107" t="str">
        <f>IF(AF32="","",VLOOKUP(AF32,'【記入例】シフト記号表（勤務時間帯)'!$C$4:$K$35,9,FALSE))</f>
        <v/>
      </c>
      <c r="AG33" s="107" t="str">
        <f>IF(AG32="","",VLOOKUP(AG32,'【記入例】シフト記号表（勤務時間帯)'!$C$4:$K$35,9,FALSE))</f>
        <v/>
      </c>
      <c r="AH33" s="107" t="str">
        <f>IF(AH32="","",VLOOKUP(AH32,'【記入例】シフト記号表（勤務時間帯)'!$C$4:$K$35,9,FALSE))</f>
        <v/>
      </c>
      <c r="AI33" s="107" t="str">
        <f>IF(AI32="","",VLOOKUP(AI32,'【記入例】シフト記号表（勤務時間帯)'!$C$4:$K$35,9,FALSE))</f>
        <v/>
      </c>
      <c r="AJ33" s="108" t="str">
        <f>IF(AJ32="","",VLOOKUP(AJ32,'【記入例】シフト記号表（勤務時間帯)'!$C$4:$K$35,9,FALSE))</f>
        <v/>
      </c>
      <c r="AK33" s="106" t="str">
        <f>IF(AK32="","",VLOOKUP(AK32,'【記入例】シフト記号表（勤務時間帯)'!$C$4:$K$35,9,FALSE))</f>
        <v/>
      </c>
      <c r="AL33" s="107" t="str">
        <f>IF(AL32="","",VLOOKUP(AL32,'【記入例】シフト記号表（勤務時間帯)'!$C$4:$K$35,9,FALSE))</f>
        <v/>
      </c>
      <c r="AM33" s="107" t="str">
        <f>IF(AM32="","",VLOOKUP(AM32,'【記入例】シフト記号表（勤務時間帯)'!$C$4:$K$35,9,FALSE))</f>
        <v/>
      </c>
      <c r="AN33" s="107" t="str">
        <f>IF(AN32="","",VLOOKUP(AN32,'【記入例】シフト記号表（勤務時間帯)'!$C$4:$K$35,9,FALSE))</f>
        <v/>
      </c>
      <c r="AO33" s="107" t="str">
        <f>IF(AO32="","",VLOOKUP(AO32,'【記入例】シフト記号表（勤務時間帯)'!$C$4:$K$35,9,FALSE))</f>
        <v/>
      </c>
      <c r="AP33" s="107" t="str">
        <f>IF(AP32="","",VLOOKUP(AP32,'【記入例】シフト記号表（勤務時間帯)'!$C$4:$K$35,9,FALSE))</f>
        <v/>
      </c>
      <c r="AQ33" s="108" t="str">
        <f>IF(AQ32="","",VLOOKUP(AQ32,'【記入例】シフト記号表（勤務時間帯)'!$C$4:$K$35,9,FALSE))</f>
        <v/>
      </c>
      <c r="AR33" s="106" t="str">
        <f>IF(AR32="","",VLOOKUP(AR32,'【記入例】シフト記号表（勤務時間帯)'!$C$4:$K$35,9,FALSE))</f>
        <v/>
      </c>
      <c r="AS33" s="107" t="str">
        <f>IF(AS32="","",VLOOKUP(AS32,'【記入例】シフト記号表（勤務時間帯)'!$C$4:$K$35,9,FALSE))</f>
        <v/>
      </c>
      <c r="AT33" s="107" t="str">
        <f>IF(AT32="","",VLOOKUP(AT32,'【記入例】シフト記号表（勤務時間帯)'!$C$4:$K$35,9,FALSE))</f>
        <v/>
      </c>
      <c r="AU33" s="107" t="str">
        <f>IF(AU32="","",VLOOKUP(AU32,'【記入例】シフト記号表（勤務時間帯)'!$C$4:$K$35,9,FALSE))</f>
        <v/>
      </c>
      <c r="AV33" s="107" t="str">
        <f>IF(AV32="","",VLOOKUP(AV32,'【記入例】シフト記号表（勤務時間帯)'!$C$4:$K$35,9,FALSE))</f>
        <v/>
      </c>
      <c r="AW33" s="107" t="str">
        <f>IF(AW32="","",VLOOKUP(AW32,'【記入例】シフト記号表（勤務時間帯)'!$C$4:$K$35,9,FALSE))</f>
        <v/>
      </c>
      <c r="AX33" s="108" t="str">
        <f>IF(AX32="","",VLOOKUP(AX32,'【記入例】シフト記号表（勤務時間帯)'!$C$4:$K$35,9,FALSE))</f>
        <v/>
      </c>
      <c r="AY33" s="106" t="str">
        <f>IF(AY32="","",VLOOKUP(AY32,'【記入例】シフト記号表（勤務時間帯)'!$C$4:$K$35,9,FALSE))</f>
        <v/>
      </c>
      <c r="AZ33" s="107" t="str">
        <f>IF(AZ32="","",VLOOKUP(AZ32,'【記入例】シフト記号表（勤務時間帯)'!$C$4:$K$35,9,FALSE))</f>
        <v/>
      </c>
      <c r="BA33" s="108" t="str">
        <f>IF(BA32="","",VLOOKUP(BA32,'【記入例】シフト記号表（勤務時間帯)'!$C$4:$K$35,9,FALSE))</f>
        <v/>
      </c>
      <c r="BB33" s="270"/>
      <c r="BC33" s="271"/>
      <c r="BD33" s="272"/>
      <c r="BE33" s="273"/>
      <c r="BF33" s="325"/>
      <c r="BG33" s="326"/>
      <c r="BH33" s="326"/>
      <c r="BI33" s="326"/>
      <c r="BJ33" s="326"/>
      <c r="BK33" s="327"/>
    </row>
    <row r="34" spans="2:63" ht="20.25" customHeight="1">
      <c r="B34" s="298">
        <f t="shared" ref="B34:B36" si="7">B32+1</f>
        <v>10</v>
      </c>
      <c r="C34" s="300"/>
      <c r="D34" s="301"/>
      <c r="E34" s="303"/>
      <c r="F34" s="301"/>
      <c r="G34" s="306"/>
      <c r="H34" s="307"/>
      <c r="I34" s="307"/>
      <c r="J34" s="307"/>
      <c r="K34" s="308"/>
      <c r="L34" s="310"/>
      <c r="M34" s="311"/>
      <c r="N34" s="311"/>
      <c r="O34" s="312"/>
      <c r="P34" s="245"/>
      <c r="Q34" s="246"/>
      <c r="R34" s="241"/>
      <c r="S34" s="242"/>
      <c r="T34" s="316" t="s">
        <v>55</v>
      </c>
      <c r="U34" s="317"/>
      <c r="V34" s="318"/>
      <c r="W34" s="114"/>
      <c r="X34" s="115"/>
      <c r="Y34" s="115"/>
      <c r="Z34" s="115"/>
      <c r="AA34" s="115"/>
      <c r="AB34" s="115"/>
      <c r="AC34" s="116"/>
      <c r="AD34" s="114"/>
      <c r="AE34" s="115"/>
      <c r="AF34" s="115"/>
      <c r="AG34" s="115"/>
      <c r="AH34" s="115"/>
      <c r="AI34" s="115"/>
      <c r="AJ34" s="116"/>
      <c r="AK34" s="114"/>
      <c r="AL34" s="115"/>
      <c r="AM34" s="115"/>
      <c r="AN34" s="115"/>
      <c r="AO34" s="115"/>
      <c r="AP34" s="115"/>
      <c r="AQ34" s="116"/>
      <c r="AR34" s="114"/>
      <c r="AS34" s="115"/>
      <c r="AT34" s="115"/>
      <c r="AU34" s="115"/>
      <c r="AV34" s="115"/>
      <c r="AW34" s="115"/>
      <c r="AX34" s="116"/>
      <c r="AY34" s="114"/>
      <c r="AZ34" s="115"/>
      <c r="BA34" s="116"/>
      <c r="BB34" s="270">
        <f>IF($BG$3="計画",SUM(W35:AX35),IF($BG$3="実地指導用",SUM(W35:BA35),""))</f>
        <v>0</v>
      </c>
      <c r="BC34" s="271"/>
      <c r="BD34" s="272">
        <f>IF($BG$3="計画",BB34/4,IF($BG$3="実地指導用",BB34/($BE$7/7),""))</f>
        <v>0</v>
      </c>
      <c r="BE34" s="273"/>
      <c r="BF34" s="274"/>
      <c r="BG34" s="275"/>
      <c r="BH34" s="275"/>
      <c r="BI34" s="275"/>
      <c r="BJ34" s="275"/>
      <c r="BK34" s="276"/>
    </row>
    <row r="35" spans="2:63" ht="20.25" customHeight="1">
      <c r="B35" s="299"/>
      <c r="C35" s="302"/>
      <c r="D35" s="301"/>
      <c r="E35" s="304"/>
      <c r="F35" s="305"/>
      <c r="G35" s="309"/>
      <c r="H35" s="307"/>
      <c r="I35" s="307"/>
      <c r="J35" s="307"/>
      <c r="K35" s="308"/>
      <c r="L35" s="313"/>
      <c r="M35" s="314"/>
      <c r="N35" s="314"/>
      <c r="O35" s="315"/>
      <c r="P35" s="247"/>
      <c r="Q35" s="248"/>
      <c r="R35" s="243"/>
      <c r="S35" s="244"/>
      <c r="T35" s="295" t="s">
        <v>56</v>
      </c>
      <c r="U35" s="296"/>
      <c r="V35" s="297"/>
      <c r="W35" s="106" t="str">
        <f>IF(W34="","",VLOOKUP(W34,'【記入例】シフト記号表（勤務時間帯)'!$C$4:$K$35,9,FALSE))</f>
        <v/>
      </c>
      <c r="X35" s="107" t="str">
        <f>IF(X34="","",VLOOKUP(X34,'【記入例】シフト記号表（勤務時間帯)'!$C$4:$K$35,9,FALSE))</f>
        <v/>
      </c>
      <c r="Y35" s="107" t="str">
        <f>IF(Y34="","",VLOOKUP(Y34,'【記入例】シフト記号表（勤務時間帯)'!$C$4:$K$35,9,FALSE))</f>
        <v/>
      </c>
      <c r="Z35" s="107" t="str">
        <f>IF(Z34="","",VLOOKUP(Z34,'【記入例】シフト記号表（勤務時間帯)'!$C$4:$K$35,9,FALSE))</f>
        <v/>
      </c>
      <c r="AA35" s="107" t="str">
        <f>IF(AA34="","",VLOOKUP(AA34,'【記入例】シフト記号表（勤務時間帯)'!$C$4:$K$35,9,FALSE))</f>
        <v/>
      </c>
      <c r="AB35" s="107" t="str">
        <f>IF(AB34="","",VLOOKUP(AB34,'【記入例】シフト記号表（勤務時間帯)'!$C$4:$K$35,9,FALSE))</f>
        <v/>
      </c>
      <c r="AC35" s="108" t="str">
        <f>IF(AC34="","",VLOOKUP(AC34,'【記入例】シフト記号表（勤務時間帯)'!$C$4:$K$35,9,FALSE))</f>
        <v/>
      </c>
      <c r="AD35" s="106" t="str">
        <f>IF(AD34="","",VLOOKUP(AD34,'【記入例】シフト記号表（勤務時間帯)'!$C$4:$K$35,9,FALSE))</f>
        <v/>
      </c>
      <c r="AE35" s="107" t="str">
        <f>IF(AE34="","",VLOOKUP(AE34,'【記入例】シフト記号表（勤務時間帯)'!$C$4:$K$35,9,FALSE))</f>
        <v/>
      </c>
      <c r="AF35" s="107" t="str">
        <f>IF(AF34="","",VLOOKUP(AF34,'【記入例】シフト記号表（勤務時間帯)'!$C$4:$K$35,9,FALSE))</f>
        <v/>
      </c>
      <c r="AG35" s="107" t="str">
        <f>IF(AG34="","",VLOOKUP(AG34,'【記入例】シフト記号表（勤務時間帯)'!$C$4:$K$35,9,FALSE))</f>
        <v/>
      </c>
      <c r="AH35" s="107" t="str">
        <f>IF(AH34="","",VLOOKUP(AH34,'【記入例】シフト記号表（勤務時間帯)'!$C$4:$K$35,9,FALSE))</f>
        <v/>
      </c>
      <c r="AI35" s="107" t="str">
        <f>IF(AI34="","",VLOOKUP(AI34,'【記入例】シフト記号表（勤務時間帯)'!$C$4:$K$35,9,FALSE))</f>
        <v/>
      </c>
      <c r="AJ35" s="108" t="str">
        <f>IF(AJ34="","",VLOOKUP(AJ34,'【記入例】シフト記号表（勤務時間帯)'!$C$4:$K$35,9,FALSE))</f>
        <v/>
      </c>
      <c r="AK35" s="106" t="str">
        <f>IF(AK34="","",VLOOKUP(AK34,'【記入例】シフト記号表（勤務時間帯)'!$C$4:$K$35,9,FALSE))</f>
        <v/>
      </c>
      <c r="AL35" s="107" t="str">
        <f>IF(AL34="","",VLOOKUP(AL34,'【記入例】シフト記号表（勤務時間帯)'!$C$4:$K$35,9,FALSE))</f>
        <v/>
      </c>
      <c r="AM35" s="107" t="str">
        <f>IF(AM34="","",VLOOKUP(AM34,'【記入例】シフト記号表（勤務時間帯)'!$C$4:$K$35,9,FALSE))</f>
        <v/>
      </c>
      <c r="AN35" s="107" t="str">
        <f>IF(AN34="","",VLOOKUP(AN34,'【記入例】シフト記号表（勤務時間帯)'!$C$4:$K$35,9,FALSE))</f>
        <v/>
      </c>
      <c r="AO35" s="107" t="str">
        <f>IF(AO34="","",VLOOKUP(AO34,'【記入例】シフト記号表（勤務時間帯)'!$C$4:$K$35,9,FALSE))</f>
        <v/>
      </c>
      <c r="AP35" s="107" t="str">
        <f>IF(AP34="","",VLOOKUP(AP34,'【記入例】シフト記号表（勤務時間帯)'!$C$4:$K$35,9,FALSE))</f>
        <v/>
      </c>
      <c r="AQ35" s="108" t="str">
        <f>IF(AQ34="","",VLOOKUP(AQ34,'【記入例】シフト記号表（勤務時間帯)'!$C$4:$K$35,9,FALSE))</f>
        <v/>
      </c>
      <c r="AR35" s="106" t="str">
        <f>IF(AR34="","",VLOOKUP(AR34,'【記入例】シフト記号表（勤務時間帯)'!$C$4:$K$35,9,FALSE))</f>
        <v/>
      </c>
      <c r="AS35" s="107" t="str">
        <f>IF(AS34="","",VLOOKUP(AS34,'【記入例】シフト記号表（勤務時間帯)'!$C$4:$K$35,9,FALSE))</f>
        <v/>
      </c>
      <c r="AT35" s="107" t="str">
        <f>IF(AT34="","",VLOOKUP(AT34,'【記入例】シフト記号表（勤務時間帯)'!$C$4:$K$35,9,FALSE))</f>
        <v/>
      </c>
      <c r="AU35" s="107" t="str">
        <f>IF(AU34="","",VLOOKUP(AU34,'【記入例】シフト記号表（勤務時間帯)'!$C$4:$K$35,9,FALSE))</f>
        <v/>
      </c>
      <c r="AV35" s="107" t="str">
        <f>IF(AV34="","",VLOOKUP(AV34,'【記入例】シフト記号表（勤務時間帯)'!$C$4:$K$35,9,FALSE))</f>
        <v/>
      </c>
      <c r="AW35" s="107" t="str">
        <f>IF(AW34="","",VLOOKUP(AW34,'【記入例】シフト記号表（勤務時間帯)'!$C$4:$K$35,9,FALSE))</f>
        <v/>
      </c>
      <c r="AX35" s="108" t="str">
        <f>IF(AX34="","",VLOOKUP(AX34,'【記入例】シフト記号表（勤務時間帯)'!$C$4:$K$35,9,FALSE))</f>
        <v/>
      </c>
      <c r="AY35" s="106" t="str">
        <f>IF(AY34="","",VLOOKUP(AY34,'【記入例】シフト記号表（勤務時間帯)'!$C$4:$K$35,9,FALSE))</f>
        <v/>
      </c>
      <c r="AZ35" s="107" t="str">
        <f>IF(AZ34="","",VLOOKUP(AZ34,'【記入例】シフト記号表（勤務時間帯)'!$C$4:$K$35,9,FALSE))</f>
        <v/>
      </c>
      <c r="BA35" s="108" t="str">
        <f>IF(BA34="","",VLOOKUP(BA34,'【記入例】シフト記号表（勤務時間帯)'!$C$4:$K$35,9,FALSE))</f>
        <v/>
      </c>
      <c r="BB35" s="270"/>
      <c r="BC35" s="271"/>
      <c r="BD35" s="272"/>
      <c r="BE35" s="273"/>
      <c r="BF35" s="292"/>
      <c r="BG35" s="293"/>
      <c r="BH35" s="293"/>
      <c r="BI35" s="293"/>
      <c r="BJ35" s="293"/>
      <c r="BK35" s="294"/>
    </row>
    <row r="36" spans="2:63" ht="20.25" customHeight="1">
      <c r="B36" s="298">
        <f t="shared" si="7"/>
        <v>11</v>
      </c>
      <c r="C36" s="300"/>
      <c r="D36" s="301"/>
      <c r="E36" s="303"/>
      <c r="F36" s="301"/>
      <c r="G36" s="306"/>
      <c r="H36" s="307"/>
      <c r="I36" s="307"/>
      <c r="J36" s="307"/>
      <c r="K36" s="308"/>
      <c r="L36" s="310"/>
      <c r="M36" s="311"/>
      <c r="N36" s="311"/>
      <c r="O36" s="312"/>
      <c r="P36" s="245"/>
      <c r="Q36" s="246"/>
      <c r="R36" s="241"/>
      <c r="S36" s="242"/>
      <c r="T36" s="316" t="s">
        <v>55</v>
      </c>
      <c r="U36" s="317"/>
      <c r="V36" s="318"/>
      <c r="W36" s="114"/>
      <c r="X36" s="115"/>
      <c r="Y36" s="115"/>
      <c r="Z36" s="115"/>
      <c r="AA36" s="115"/>
      <c r="AB36" s="115"/>
      <c r="AC36" s="116"/>
      <c r="AD36" s="114"/>
      <c r="AE36" s="115"/>
      <c r="AF36" s="115"/>
      <c r="AG36" s="115"/>
      <c r="AH36" s="115"/>
      <c r="AI36" s="115"/>
      <c r="AJ36" s="116"/>
      <c r="AK36" s="114"/>
      <c r="AL36" s="115"/>
      <c r="AM36" s="115"/>
      <c r="AN36" s="115"/>
      <c r="AO36" s="115"/>
      <c r="AP36" s="115"/>
      <c r="AQ36" s="116"/>
      <c r="AR36" s="114"/>
      <c r="AS36" s="115"/>
      <c r="AT36" s="115"/>
      <c r="AU36" s="115"/>
      <c r="AV36" s="115"/>
      <c r="AW36" s="115"/>
      <c r="AX36" s="116"/>
      <c r="AY36" s="114"/>
      <c r="AZ36" s="115"/>
      <c r="BA36" s="116"/>
      <c r="BB36" s="270">
        <f>IF($BG$3="計画",SUM(W37:AX37),IF($BG$3="実地指導用",SUM(W37:BA37),""))</f>
        <v>0</v>
      </c>
      <c r="BC36" s="271"/>
      <c r="BD36" s="272">
        <f>IF($BG$3="計画",BB36/4,IF($BG$3="実地指導用",BB36/($BE$7/7),""))</f>
        <v>0</v>
      </c>
      <c r="BE36" s="273"/>
      <c r="BF36" s="274"/>
      <c r="BG36" s="275"/>
      <c r="BH36" s="275"/>
      <c r="BI36" s="275"/>
      <c r="BJ36" s="275"/>
      <c r="BK36" s="276"/>
    </row>
    <row r="37" spans="2:63" ht="20.25" customHeight="1">
      <c r="B37" s="299"/>
      <c r="C37" s="302"/>
      <c r="D37" s="301"/>
      <c r="E37" s="304"/>
      <c r="F37" s="305"/>
      <c r="G37" s="309"/>
      <c r="H37" s="307"/>
      <c r="I37" s="307"/>
      <c r="J37" s="307"/>
      <c r="K37" s="308"/>
      <c r="L37" s="313"/>
      <c r="M37" s="314"/>
      <c r="N37" s="314"/>
      <c r="O37" s="315"/>
      <c r="P37" s="247"/>
      <c r="Q37" s="248"/>
      <c r="R37" s="243"/>
      <c r="S37" s="244"/>
      <c r="T37" s="295" t="s">
        <v>56</v>
      </c>
      <c r="U37" s="296"/>
      <c r="V37" s="297"/>
      <c r="W37" s="106" t="str">
        <f>IF(W36="","",VLOOKUP(W36,'【記入例】シフト記号表（勤務時間帯)'!$C$4:$K$35,9,FALSE))</f>
        <v/>
      </c>
      <c r="X37" s="107" t="str">
        <f>IF(X36="","",VLOOKUP(X36,'【記入例】シフト記号表（勤務時間帯)'!$C$4:$K$35,9,FALSE))</f>
        <v/>
      </c>
      <c r="Y37" s="107" t="str">
        <f>IF(Y36="","",VLOOKUP(Y36,'【記入例】シフト記号表（勤務時間帯)'!$C$4:$K$35,9,FALSE))</f>
        <v/>
      </c>
      <c r="Z37" s="107" t="str">
        <f>IF(Z36="","",VLOOKUP(Z36,'【記入例】シフト記号表（勤務時間帯)'!$C$4:$K$35,9,FALSE))</f>
        <v/>
      </c>
      <c r="AA37" s="107" t="str">
        <f>IF(AA36="","",VLOOKUP(AA36,'【記入例】シフト記号表（勤務時間帯)'!$C$4:$K$35,9,FALSE))</f>
        <v/>
      </c>
      <c r="AB37" s="107" t="str">
        <f>IF(AB36="","",VLOOKUP(AB36,'【記入例】シフト記号表（勤務時間帯)'!$C$4:$K$35,9,FALSE))</f>
        <v/>
      </c>
      <c r="AC37" s="108" t="str">
        <f>IF(AC36="","",VLOOKUP(AC36,'【記入例】シフト記号表（勤務時間帯)'!$C$4:$K$35,9,FALSE))</f>
        <v/>
      </c>
      <c r="AD37" s="106" t="str">
        <f>IF(AD36="","",VLOOKUP(AD36,'【記入例】シフト記号表（勤務時間帯)'!$C$4:$K$35,9,FALSE))</f>
        <v/>
      </c>
      <c r="AE37" s="107" t="str">
        <f>IF(AE36="","",VLOOKUP(AE36,'【記入例】シフト記号表（勤務時間帯)'!$C$4:$K$35,9,FALSE))</f>
        <v/>
      </c>
      <c r="AF37" s="107" t="str">
        <f>IF(AF36="","",VLOOKUP(AF36,'【記入例】シフト記号表（勤務時間帯)'!$C$4:$K$35,9,FALSE))</f>
        <v/>
      </c>
      <c r="AG37" s="107" t="str">
        <f>IF(AG36="","",VLOOKUP(AG36,'【記入例】シフト記号表（勤務時間帯)'!$C$4:$K$35,9,FALSE))</f>
        <v/>
      </c>
      <c r="AH37" s="107" t="str">
        <f>IF(AH36="","",VLOOKUP(AH36,'【記入例】シフト記号表（勤務時間帯)'!$C$4:$K$35,9,FALSE))</f>
        <v/>
      </c>
      <c r="AI37" s="107" t="str">
        <f>IF(AI36="","",VLOOKUP(AI36,'【記入例】シフト記号表（勤務時間帯)'!$C$4:$K$35,9,FALSE))</f>
        <v/>
      </c>
      <c r="AJ37" s="108" t="str">
        <f>IF(AJ36="","",VLOOKUP(AJ36,'【記入例】シフト記号表（勤務時間帯)'!$C$4:$K$35,9,FALSE))</f>
        <v/>
      </c>
      <c r="AK37" s="106" t="str">
        <f>IF(AK36="","",VLOOKUP(AK36,'【記入例】シフト記号表（勤務時間帯)'!$C$4:$K$35,9,FALSE))</f>
        <v/>
      </c>
      <c r="AL37" s="107" t="str">
        <f>IF(AL36="","",VLOOKUP(AL36,'【記入例】シフト記号表（勤務時間帯)'!$C$4:$K$35,9,FALSE))</f>
        <v/>
      </c>
      <c r="AM37" s="107" t="str">
        <f>IF(AM36="","",VLOOKUP(AM36,'【記入例】シフト記号表（勤務時間帯)'!$C$4:$K$35,9,FALSE))</f>
        <v/>
      </c>
      <c r="AN37" s="107" t="str">
        <f>IF(AN36="","",VLOOKUP(AN36,'【記入例】シフト記号表（勤務時間帯)'!$C$4:$K$35,9,FALSE))</f>
        <v/>
      </c>
      <c r="AO37" s="107" t="str">
        <f>IF(AO36="","",VLOOKUP(AO36,'【記入例】シフト記号表（勤務時間帯)'!$C$4:$K$35,9,FALSE))</f>
        <v/>
      </c>
      <c r="AP37" s="107" t="str">
        <f>IF(AP36="","",VLOOKUP(AP36,'【記入例】シフト記号表（勤務時間帯)'!$C$4:$K$35,9,FALSE))</f>
        <v/>
      </c>
      <c r="AQ37" s="108" t="str">
        <f>IF(AQ36="","",VLOOKUP(AQ36,'【記入例】シフト記号表（勤務時間帯)'!$C$4:$K$35,9,FALSE))</f>
        <v/>
      </c>
      <c r="AR37" s="106" t="str">
        <f>IF(AR36="","",VLOOKUP(AR36,'【記入例】シフト記号表（勤務時間帯)'!$C$4:$K$35,9,FALSE))</f>
        <v/>
      </c>
      <c r="AS37" s="107" t="str">
        <f>IF(AS36="","",VLOOKUP(AS36,'【記入例】シフト記号表（勤務時間帯)'!$C$4:$K$35,9,FALSE))</f>
        <v/>
      </c>
      <c r="AT37" s="107" t="str">
        <f>IF(AT36="","",VLOOKUP(AT36,'【記入例】シフト記号表（勤務時間帯)'!$C$4:$K$35,9,FALSE))</f>
        <v/>
      </c>
      <c r="AU37" s="107" t="str">
        <f>IF(AU36="","",VLOOKUP(AU36,'【記入例】シフト記号表（勤務時間帯)'!$C$4:$K$35,9,FALSE))</f>
        <v/>
      </c>
      <c r="AV37" s="107" t="str">
        <f>IF(AV36="","",VLOOKUP(AV36,'【記入例】シフト記号表（勤務時間帯)'!$C$4:$K$35,9,FALSE))</f>
        <v/>
      </c>
      <c r="AW37" s="107" t="str">
        <f>IF(AW36="","",VLOOKUP(AW36,'【記入例】シフト記号表（勤務時間帯)'!$C$4:$K$35,9,FALSE))</f>
        <v/>
      </c>
      <c r="AX37" s="108" t="str">
        <f>IF(AX36="","",VLOOKUP(AX36,'【記入例】シフト記号表（勤務時間帯)'!$C$4:$K$35,9,FALSE))</f>
        <v/>
      </c>
      <c r="AY37" s="106" t="str">
        <f>IF(AY36="","",VLOOKUP(AY36,'【記入例】シフト記号表（勤務時間帯)'!$C$4:$K$35,9,FALSE))</f>
        <v/>
      </c>
      <c r="AZ37" s="107" t="str">
        <f>IF(AZ36="","",VLOOKUP(AZ36,'【記入例】シフト記号表（勤務時間帯)'!$C$4:$K$35,9,FALSE))</f>
        <v/>
      </c>
      <c r="BA37" s="108" t="str">
        <f>IF(BA36="","",VLOOKUP(BA36,'【記入例】シフト記号表（勤務時間帯)'!$C$4:$K$35,9,FALSE))</f>
        <v/>
      </c>
      <c r="BB37" s="270"/>
      <c r="BC37" s="271"/>
      <c r="BD37" s="272"/>
      <c r="BE37" s="273"/>
      <c r="BF37" s="292"/>
      <c r="BG37" s="293"/>
      <c r="BH37" s="293"/>
      <c r="BI37" s="293"/>
      <c r="BJ37" s="293"/>
      <c r="BK37" s="294"/>
    </row>
    <row r="38" spans="2:63" ht="20.25" customHeight="1">
      <c r="B38" s="298">
        <f>B36+1</f>
        <v>12</v>
      </c>
      <c r="C38" s="300"/>
      <c r="D38" s="301"/>
      <c r="E38" s="303"/>
      <c r="F38" s="301"/>
      <c r="G38" s="306"/>
      <c r="H38" s="307"/>
      <c r="I38" s="307"/>
      <c r="J38" s="307"/>
      <c r="K38" s="308"/>
      <c r="L38" s="310"/>
      <c r="M38" s="311"/>
      <c r="N38" s="311"/>
      <c r="O38" s="312"/>
      <c r="P38" s="245"/>
      <c r="Q38" s="246"/>
      <c r="R38" s="241"/>
      <c r="S38" s="242"/>
      <c r="T38" s="316" t="s">
        <v>55</v>
      </c>
      <c r="U38" s="317"/>
      <c r="V38" s="318"/>
      <c r="W38" s="114"/>
      <c r="X38" s="115"/>
      <c r="Y38" s="115"/>
      <c r="Z38" s="115"/>
      <c r="AA38" s="115"/>
      <c r="AB38" s="115"/>
      <c r="AC38" s="116"/>
      <c r="AD38" s="114"/>
      <c r="AE38" s="115"/>
      <c r="AF38" s="115"/>
      <c r="AG38" s="115"/>
      <c r="AH38" s="115"/>
      <c r="AI38" s="115"/>
      <c r="AJ38" s="116"/>
      <c r="AK38" s="114"/>
      <c r="AL38" s="115"/>
      <c r="AM38" s="115"/>
      <c r="AN38" s="115"/>
      <c r="AO38" s="115"/>
      <c r="AP38" s="115"/>
      <c r="AQ38" s="116"/>
      <c r="AR38" s="114"/>
      <c r="AS38" s="115"/>
      <c r="AT38" s="115"/>
      <c r="AU38" s="115"/>
      <c r="AV38" s="115"/>
      <c r="AW38" s="115"/>
      <c r="AX38" s="116"/>
      <c r="AY38" s="114"/>
      <c r="AZ38" s="115"/>
      <c r="BA38" s="116"/>
      <c r="BB38" s="270">
        <f>IF($BG$3="計画",SUM(W39:AX39),IF($BG$3="実地指導用",SUM(W39:BA39),""))</f>
        <v>0</v>
      </c>
      <c r="BC38" s="271"/>
      <c r="BD38" s="272">
        <f>IF($BG$3="計画",BB38/4,IF($BG$3="実地指導用",BB38/($BE$7/7),""))</f>
        <v>0</v>
      </c>
      <c r="BE38" s="273"/>
      <c r="BF38" s="274"/>
      <c r="BG38" s="275"/>
      <c r="BH38" s="275"/>
      <c r="BI38" s="275"/>
      <c r="BJ38" s="275"/>
      <c r="BK38" s="276"/>
    </row>
    <row r="39" spans="2:63" ht="20.25" customHeight="1">
      <c r="B39" s="299"/>
      <c r="C39" s="302"/>
      <c r="D39" s="301"/>
      <c r="E39" s="304"/>
      <c r="F39" s="305"/>
      <c r="G39" s="309"/>
      <c r="H39" s="307"/>
      <c r="I39" s="307"/>
      <c r="J39" s="307"/>
      <c r="K39" s="308"/>
      <c r="L39" s="313"/>
      <c r="M39" s="314"/>
      <c r="N39" s="314"/>
      <c r="O39" s="315"/>
      <c r="P39" s="247"/>
      <c r="Q39" s="248"/>
      <c r="R39" s="243"/>
      <c r="S39" s="244"/>
      <c r="T39" s="295" t="s">
        <v>56</v>
      </c>
      <c r="U39" s="296"/>
      <c r="V39" s="297"/>
      <c r="W39" s="106" t="str">
        <f>IF(W38="","",VLOOKUP(W38,'【記入例】シフト記号表（勤務時間帯)'!$C$4:$K$35,9,FALSE))</f>
        <v/>
      </c>
      <c r="X39" s="107" t="str">
        <f>IF(X38="","",VLOOKUP(X38,'【記入例】シフト記号表（勤務時間帯)'!$C$4:$K$35,9,FALSE))</f>
        <v/>
      </c>
      <c r="Y39" s="107" t="str">
        <f>IF(Y38="","",VLOOKUP(Y38,'【記入例】シフト記号表（勤務時間帯)'!$C$4:$K$35,9,FALSE))</f>
        <v/>
      </c>
      <c r="Z39" s="107" t="str">
        <f>IF(Z38="","",VLOOKUP(Z38,'【記入例】シフト記号表（勤務時間帯)'!$C$4:$K$35,9,FALSE))</f>
        <v/>
      </c>
      <c r="AA39" s="107" t="str">
        <f>IF(AA38="","",VLOOKUP(AA38,'【記入例】シフト記号表（勤務時間帯)'!$C$4:$K$35,9,FALSE))</f>
        <v/>
      </c>
      <c r="AB39" s="107" t="str">
        <f>IF(AB38="","",VLOOKUP(AB38,'【記入例】シフト記号表（勤務時間帯)'!$C$4:$K$35,9,FALSE))</f>
        <v/>
      </c>
      <c r="AC39" s="108" t="str">
        <f>IF(AC38="","",VLOOKUP(AC38,'【記入例】シフト記号表（勤務時間帯)'!$C$4:$K$35,9,FALSE))</f>
        <v/>
      </c>
      <c r="AD39" s="106" t="str">
        <f>IF(AD38="","",VLOOKUP(AD38,'【記入例】シフト記号表（勤務時間帯)'!$C$4:$K$35,9,FALSE))</f>
        <v/>
      </c>
      <c r="AE39" s="107" t="str">
        <f>IF(AE38="","",VLOOKUP(AE38,'【記入例】シフト記号表（勤務時間帯)'!$C$4:$K$35,9,FALSE))</f>
        <v/>
      </c>
      <c r="AF39" s="107" t="str">
        <f>IF(AF38="","",VLOOKUP(AF38,'【記入例】シフト記号表（勤務時間帯)'!$C$4:$K$35,9,FALSE))</f>
        <v/>
      </c>
      <c r="AG39" s="107" t="str">
        <f>IF(AG38="","",VLOOKUP(AG38,'【記入例】シフト記号表（勤務時間帯)'!$C$4:$K$35,9,FALSE))</f>
        <v/>
      </c>
      <c r="AH39" s="107" t="str">
        <f>IF(AH38="","",VLOOKUP(AH38,'【記入例】シフト記号表（勤務時間帯)'!$C$4:$K$35,9,FALSE))</f>
        <v/>
      </c>
      <c r="AI39" s="107" t="str">
        <f>IF(AI38="","",VLOOKUP(AI38,'【記入例】シフト記号表（勤務時間帯)'!$C$4:$K$35,9,FALSE))</f>
        <v/>
      </c>
      <c r="AJ39" s="108" t="str">
        <f>IF(AJ38="","",VLOOKUP(AJ38,'【記入例】シフト記号表（勤務時間帯)'!$C$4:$K$35,9,FALSE))</f>
        <v/>
      </c>
      <c r="AK39" s="106" t="str">
        <f>IF(AK38="","",VLOOKUP(AK38,'【記入例】シフト記号表（勤務時間帯)'!$C$4:$K$35,9,FALSE))</f>
        <v/>
      </c>
      <c r="AL39" s="107" t="str">
        <f>IF(AL38="","",VLOOKUP(AL38,'【記入例】シフト記号表（勤務時間帯)'!$C$4:$K$35,9,FALSE))</f>
        <v/>
      </c>
      <c r="AM39" s="107" t="str">
        <f>IF(AM38="","",VLOOKUP(AM38,'【記入例】シフト記号表（勤務時間帯)'!$C$4:$K$35,9,FALSE))</f>
        <v/>
      </c>
      <c r="AN39" s="107" t="str">
        <f>IF(AN38="","",VLOOKUP(AN38,'【記入例】シフト記号表（勤務時間帯)'!$C$4:$K$35,9,FALSE))</f>
        <v/>
      </c>
      <c r="AO39" s="107" t="str">
        <f>IF(AO38="","",VLOOKUP(AO38,'【記入例】シフト記号表（勤務時間帯)'!$C$4:$K$35,9,FALSE))</f>
        <v/>
      </c>
      <c r="AP39" s="107" t="str">
        <f>IF(AP38="","",VLOOKUP(AP38,'【記入例】シフト記号表（勤務時間帯)'!$C$4:$K$35,9,FALSE))</f>
        <v/>
      </c>
      <c r="AQ39" s="108" t="str">
        <f>IF(AQ38="","",VLOOKUP(AQ38,'【記入例】シフト記号表（勤務時間帯)'!$C$4:$K$35,9,FALSE))</f>
        <v/>
      </c>
      <c r="AR39" s="106" t="str">
        <f>IF(AR38="","",VLOOKUP(AR38,'【記入例】シフト記号表（勤務時間帯)'!$C$4:$K$35,9,FALSE))</f>
        <v/>
      </c>
      <c r="AS39" s="107" t="str">
        <f>IF(AS38="","",VLOOKUP(AS38,'【記入例】シフト記号表（勤務時間帯)'!$C$4:$K$35,9,FALSE))</f>
        <v/>
      </c>
      <c r="AT39" s="107" t="str">
        <f>IF(AT38="","",VLOOKUP(AT38,'【記入例】シフト記号表（勤務時間帯)'!$C$4:$K$35,9,FALSE))</f>
        <v/>
      </c>
      <c r="AU39" s="107" t="str">
        <f>IF(AU38="","",VLOOKUP(AU38,'【記入例】シフト記号表（勤務時間帯)'!$C$4:$K$35,9,FALSE))</f>
        <v/>
      </c>
      <c r="AV39" s="107" t="str">
        <f>IF(AV38="","",VLOOKUP(AV38,'【記入例】シフト記号表（勤務時間帯)'!$C$4:$K$35,9,FALSE))</f>
        <v/>
      </c>
      <c r="AW39" s="107" t="str">
        <f>IF(AW38="","",VLOOKUP(AW38,'【記入例】シフト記号表（勤務時間帯)'!$C$4:$K$35,9,FALSE))</f>
        <v/>
      </c>
      <c r="AX39" s="108" t="str">
        <f>IF(AX38="","",VLOOKUP(AX38,'【記入例】シフト記号表（勤務時間帯)'!$C$4:$K$35,9,FALSE))</f>
        <v/>
      </c>
      <c r="AY39" s="106" t="str">
        <f>IF(AY38="","",VLOOKUP(AY38,'【記入例】シフト記号表（勤務時間帯)'!$C$4:$K$35,9,FALSE))</f>
        <v/>
      </c>
      <c r="AZ39" s="107" t="str">
        <f>IF(AZ38="","",VLOOKUP(AZ38,'【記入例】シフト記号表（勤務時間帯)'!$C$4:$K$35,9,FALSE))</f>
        <v/>
      </c>
      <c r="BA39" s="108" t="str">
        <f>IF(BA38="","",VLOOKUP(BA38,'【記入例】シフト記号表（勤務時間帯)'!$C$4:$K$35,9,FALSE))</f>
        <v/>
      </c>
      <c r="BB39" s="270"/>
      <c r="BC39" s="271"/>
      <c r="BD39" s="272"/>
      <c r="BE39" s="273"/>
      <c r="BF39" s="292"/>
      <c r="BG39" s="293"/>
      <c r="BH39" s="293"/>
      <c r="BI39" s="293"/>
      <c r="BJ39" s="293"/>
      <c r="BK39" s="294"/>
    </row>
    <row r="40" spans="2:63" ht="20.25" customHeight="1">
      <c r="B40" s="298">
        <f>B38+1</f>
        <v>13</v>
      </c>
      <c r="C40" s="300"/>
      <c r="D40" s="301"/>
      <c r="E40" s="303"/>
      <c r="F40" s="301"/>
      <c r="G40" s="306"/>
      <c r="H40" s="307"/>
      <c r="I40" s="307"/>
      <c r="J40" s="307"/>
      <c r="K40" s="308"/>
      <c r="L40" s="310"/>
      <c r="M40" s="311"/>
      <c r="N40" s="311"/>
      <c r="O40" s="312"/>
      <c r="P40" s="245"/>
      <c r="Q40" s="246"/>
      <c r="R40" s="241"/>
      <c r="S40" s="242"/>
      <c r="T40" s="316" t="s">
        <v>55</v>
      </c>
      <c r="U40" s="317"/>
      <c r="V40" s="318"/>
      <c r="W40" s="114"/>
      <c r="X40" s="115"/>
      <c r="Y40" s="115"/>
      <c r="Z40" s="115"/>
      <c r="AA40" s="115"/>
      <c r="AB40" s="115"/>
      <c r="AC40" s="116"/>
      <c r="AD40" s="114"/>
      <c r="AE40" s="115"/>
      <c r="AF40" s="115"/>
      <c r="AG40" s="115"/>
      <c r="AH40" s="115"/>
      <c r="AI40" s="115"/>
      <c r="AJ40" s="116"/>
      <c r="AK40" s="114"/>
      <c r="AL40" s="115"/>
      <c r="AM40" s="115"/>
      <c r="AN40" s="115"/>
      <c r="AO40" s="115"/>
      <c r="AP40" s="115"/>
      <c r="AQ40" s="116"/>
      <c r="AR40" s="114"/>
      <c r="AS40" s="115"/>
      <c r="AT40" s="115"/>
      <c r="AU40" s="115"/>
      <c r="AV40" s="115"/>
      <c r="AW40" s="115"/>
      <c r="AX40" s="116"/>
      <c r="AY40" s="114"/>
      <c r="AZ40" s="115"/>
      <c r="BA40" s="116"/>
      <c r="BB40" s="270">
        <f>IF($BG$3="計画",SUM(W41:AX41),IF($BG$3="実地指導用",SUM(W41:BA41),""))</f>
        <v>0</v>
      </c>
      <c r="BC40" s="271"/>
      <c r="BD40" s="272">
        <f>IF($BG$3="計画",BB40/4,IF($BG$3="実地指導用",BB40/($BE$7/7),""))</f>
        <v>0</v>
      </c>
      <c r="BE40" s="273"/>
      <c r="BF40" s="274"/>
      <c r="BG40" s="275"/>
      <c r="BH40" s="275"/>
      <c r="BI40" s="275"/>
      <c r="BJ40" s="275"/>
      <c r="BK40" s="276"/>
    </row>
    <row r="41" spans="2:63" ht="20.25" customHeight="1">
      <c r="B41" s="299"/>
      <c r="C41" s="302"/>
      <c r="D41" s="301"/>
      <c r="E41" s="304"/>
      <c r="F41" s="305"/>
      <c r="G41" s="309"/>
      <c r="H41" s="307"/>
      <c r="I41" s="307"/>
      <c r="J41" s="307"/>
      <c r="K41" s="308"/>
      <c r="L41" s="313"/>
      <c r="M41" s="314"/>
      <c r="N41" s="314"/>
      <c r="O41" s="315"/>
      <c r="P41" s="247"/>
      <c r="Q41" s="248"/>
      <c r="R41" s="243"/>
      <c r="S41" s="244"/>
      <c r="T41" s="295" t="s">
        <v>56</v>
      </c>
      <c r="U41" s="296"/>
      <c r="V41" s="297"/>
      <c r="W41" s="106" t="str">
        <f>IF(W40="","",VLOOKUP(W40,'【記入例】シフト記号表（勤務時間帯)'!$C$4:$K$35,9,FALSE))</f>
        <v/>
      </c>
      <c r="X41" s="107" t="str">
        <f>IF(X40="","",VLOOKUP(X40,'【記入例】シフト記号表（勤務時間帯)'!$C$4:$K$35,9,FALSE))</f>
        <v/>
      </c>
      <c r="Y41" s="107" t="str">
        <f>IF(Y40="","",VLOOKUP(Y40,'【記入例】シフト記号表（勤務時間帯)'!$C$4:$K$35,9,FALSE))</f>
        <v/>
      </c>
      <c r="Z41" s="107" t="str">
        <f>IF(Z40="","",VLOOKUP(Z40,'【記入例】シフト記号表（勤務時間帯)'!$C$4:$K$35,9,FALSE))</f>
        <v/>
      </c>
      <c r="AA41" s="107" t="str">
        <f>IF(AA40="","",VLOOKUP(AA40,'【記入例】シフト記号表（勤務時間帯)'!$C$4:$K$35,9,FALSE))</f>
        <v/>
      </c>
      <c r="AB41" s="107" t="str">
        <f>IF(AB40="","",VLOOKUP(AB40,'【記入例】シフト記号表（勤務時間帯)'!$C$4:$K$35,9,FALSE))</f>
        <v/>
      </c>
      <c r="AC41" s="108" t="str">
        <f>IF(AC40="","",VLOOKUP(AC40,'【記入例】シフト記号表（勤務時間帯)'!$C$4:$K$35,9,FALSE))</f>
        <v/>
      </c>
      <c r="AD41" s="106" t="str">
        <f>IF(AD40="","",VLOOKUP(AD40,'【記入例】シフト記号表（勤務時間帯)'!$C$4:$K$35,9,FALSE))</f>
        <v/>
      </c>
      <c r="AE41" s="107" t="str">
        <f>IF(AE40="","",VLOOKUP(AE40,'【記入例】シフト記号表（勤務時間帯)'!$C$4:$K$35,9,FALSE))</f>
        <v/>
      </c>
      <c r="AF41" s="107" t="str">
        <f>IF(AF40="","",VLOOKUP(AF40,'【記入例】シフト記号表（勤務時間帯)'!$C$4:$K$35,9,FALSE))</f>
        <v/>
      </c>
      <c r="AG41" s="107" t="str">
        <f>IF(AG40="","",VLOOKUP(AG40,'【記入例】シフト記号表（勤務時間帯)'!$C$4:$K$35,9,FALSE))</f>
        <v/>
      </c>
      <c r="AH41" s="107" t="str">
        <f>IF(AH40="","",VLOOKUP(AH40,'【記入例】シフト記号表（勤務時間帯)'!$C$4:$K$35,9,FALSE))</f>
        <v/>
      </c>
      <c r="AI41" s="107" t="str">
        <f>IF(AI40="","",VLOOKUP(AI40,'【記入例】シフト記号表（勤務時間帯)'!$C$4:$K$35,9,FALSE))</f>
        <v/>
      </c>
      <c r="AJ41" s="108" t="str">
        <f>IF(AJ40="","",VLOOKUP(AJ40,'【記入例】シフト記号表（勤務時間帯)'!$C$4:$K$35,9,FALSE))</f>
        <v/>
      </c>
      <c r="AK41" s="106" t="str">
        <f>IF(AK40="","",VLOOKUP(AK40,'【記入例】シフト記号表（勤務時間帯)'!$C$4:$K$35,9,FALSE))</f>
        <v/>
      </c>
      <c r="AL41" s="107" t="str">
        <f>IF(AL40="","",VLOOKUP(AL40,'【記入例】シフト記号表（勤務時間帯)'!$C$4:$K$35,9,FALSE))</f>
        <v/>
      </c>
      <c r="AM41" s="107" t="str">
        <f>IF(AM40="","",VLOOKUP(AM40,'【記入例】シフト記号表（勤務時間帯)'!$C$4:$K$35,9,FALSE))</f>
        <v/>
      </c>
      <c r="AN41" s="107" t="str">
        <f>IF(AN40="","",VLOOKUP(AN40,'【記入例】シフト記号表（勤務時間帯)'!$C$4:$K$35,9,FALSE))</f>
        <v/>
      </c>
      <c r="AO41" s="107" t="str">
        <f>IF(AO40="","",VLOOKUP(AO40,'【記入例】シフト記号表（勤務時間帯)'!$C$4:$K$35,9,FALSE))</f>
        <v/>
      </c>
      <c r="AP41" s="107" t="str">
        <f>IF(AP40="","",VLOOKUP(AP40,'【記入例】シフト記号表（勤務時間帯)'!$C$4:$K$35,9,FALSE))</f>
        <v/>
      </c>
      <c r="AQ41" s="108" t="str">
        <f>IF(AQ40="","",VLOOKUP(AQ40,'【記入例】シフト記号表（勤務時間帯)'!$C$4:$K$35,9,FALSE))</f>
        <v/>
      </c>
      <c r="AR41" s="106" t="str">
        <f>IF(AR40="","",VLOOKUP(AR40,'【記入例】シフト記号表（勤務時間帯)'!$C$4:$K$35,9,FALSE))</f>
        <v/>
      </c>
      <c r="AS41" s="107" t="str">
        <f>IF(AS40="","",VLOOKUP(AS40,'【記入例】シフト記号表（勤務時間帯)'!$C$4:$K$35,9,FALSE))</f>
        <v/>
      </c>
      <c r="AT41" s="107" t="str">
        <f>IF(AT40="","",VLOOKUP(AT40,'【記入例】シフト記号表（勤務時間帯)'!$C$4:$K$35,9,FALSE))</f>
        <v/>
      </c>
      <c r="AU41" s="107" t="str">
        <f>IF(AU40="","",VLOOKUP(AU40,'【記入例】シフト記号表（勤務時間帯)'!$C$4:$K$35,9,FALSE))</f>
        <v/>
      </c>
      <c r="AV41" s="107" t="str">
        <f>IF(AV40="","",VLOOKUP(AV40,'【記入例】シフト記号表（勤務時間帯)'!$C$4:$K$35,9,FALSE))</f>
        <v/>
      </c>
      <c r="AW41" s="107" t="str">
        <f>IF(AW40="","",VLOOKUP(AW40,'【記入例】シフト記号表（勤務時間帯)'!$C$4:$K$35,9,FALSE))</f>
        <v/>
      </c>
      <c r="AX41" s="108" t="str">
        <f>IF(AX40="","",VLOOKUP(AX40,'【記入例】シフト記号表（勤務時間帯)'!$C$4:$K$35,9,FALSE))</f>
        <v/>
      </c>
      <c r="AY41" s="106" t="str">
        <f>IF(AY40="","",VLOOKUP(AY40,'【記入例】シフト記号表（勤務時間帯)'!$C$4:$K$35,9,FALSE))</f>
        <v/>
      </c>
      <c r="AZ41" s="107" t="str">
        <f>IF(AZ40="","",VLOOKUP(AZ40,'【記入例】シフト記号表（勤務時間帯)'!$C$4:$K$35,9,FALSE))</f>
        <v/>
      </c>
      <c r="BA41" s="108" t="str">
        <f>IF(BA40="","",VLOOKUP(BA40,'【記入例】シフト記号表（勤務時間帯)'!$C$4:$K$35,9,FALSE))</f>
        <v/>
      </c>
      <c r="BB41" s="270"/>
      <c r="BC41" s="271"/>
      <c r="BD41" s="272"/>
      <c r="BE41" s="273"/>
      <c r="BF41" s="292"/>
      <c r="BG41" s="293"/>
      <c r="BH41" s="293"/>
      <c r="BI41" s="293"/>
      <c r="BJ41" s="293"/>
      <c r="BK41" s="294"/>
    </row>
    <row r="42" spans="2:63" ht="20.25" customHeight="1">
      <c r="B42" s="298">
        <f>B40+1</f>
        <v>14</v>
      </c>
      <c r="C42" s="300"/>
      <c r="D42" s="301"/>
      <c r="E42" s="303"/>
      <c r="F42" s="301"/>
      <c r="G42" s="306"/>
      <c r="H42" s="307"/>
      <c r="I42" s="307"/>
      <c r="J42" s="307"/>
      <c r="K42" s="308"/>
      <c r="L42" s="310"/>
      <c r="M42" s="311"/>
      <c r="N42" s="311"/>
      <c r="O42" s="312"/>
      <c r="P42" s="245"/>
      <c r="Q42" s="246"/>
      <c r="R42" s="241"/>
      <c r="S42" s="242"/>
      <c r="T42" s="316" t="s">
        <v>55</v>
      </c>
      <c r="U42" s="317"/>
      <c r="V42" s="318"/>
      <c r="W42" s="114"/>
      <c r="X42" s="115"/>
      <c r="Y42" s="115"/>
      <c r="Z42" s="115"/>
      <c r="AA42" s="115"/>
      <c r="AB42" s="115"/>
      <c r="AC42" s="116"/>
      <c r="AD42" s="114"/>
      <c r="AE42" s="115"/>
      <c r="AF42" s="115"/>
      <c r="AG42" s="115"/>
      <c r="AH42" s="115"/>
      <c r="AI42" s="115"/>
      <c r="AJ42" s="116"/>
      <c r="AK42" s="114"/>
      <c r="AL42" s="115"/>
      <c r="AM42" s="115"/>
      <c r="AN42" s="115"/>
      <c r="AO42" s="115"/>
      <c r="AP42" s="115"/>
      <c r="AQ42" s="116"/>
      <c r="AR42" s="114"/>
      <c r="AS42" s="115"/>
      <c r="AT42" s="115"/>
      <c r="AU42" s="115"/>
      <c r="AV42" s="115"/>
      <c r="AW42" s="115"/>
      <c r="AX42" s="116"/>
      <c r="AY42" s="114"/>
      <c r="AZ42" s="115"/>
      <c r="BA42" s="116"/>
      <c r="BB42" s="270">
        <f>IF($BG$3="計画",SUM(W43:AX43),IF($BG$3="実地指導用",SUM(W43:BA43),""))</f>
        <v>0</v>
      </c>
      <c r="BC42" s="271"/>
      <c r="BD42" s="272">
        <f>IF($BG$3="計画",BB42/4,IF($BG$3="実地指導用",BB42/($BE$7/7),""))</f>
        <v>0</v>
      </c>
      <c r="BE42" s="273"/>
      <c r="BF42" s="274"/>
      <c r="BG42" s="275"/>
      <c r="BH42" s="275"/>
      <c r="BI42" s="275"/>
      <c r="BJ42" s="275"/>
      <c r="BK42" s="276"/>
    </row>
    <row r="43" spans="2:63" ht="20.25" customHeight="1">
      <c r="B43" s="299"/>
      <c r="C43" s="302"/>
      <c r="D43" s="301"/>
      <c r="E43" s="304"/>
      <c r="F43" s="305"/>
      <c r="G43" s="309"/>
      <c r="H43" s="307"/>
      <c r="I43" s="307"/>
      <c r="J43" s="307"/>
      <c r="K43" s="308"/>
      <c r="L43" s="313"/>
      <c r="M43" s="314"/>
      <c r="N43" s="314"/>
      <c r="O43" s="315"/>
      <c r="P43" s="247"/>
      <c r="Q43" s="248"/>
      <c r="R43" s="243"/>
      <c r="S43" s="244"/>
      <c r="T43" s="295" t="s">
        <v>56</v>
      </c>
      <c r="U43" s="296"/>
      <c r="V43" s="297"/>
      <c r="W43" s="106" t="str">
        <f>IF(W42="","",VLOOKUP(W42,'【記入例】シフト記号表（勤務時間帯)'!$C$4:$K$35,9,FALSE))</f>
        <v/>
      </c>
      <c r="X43" s="107" t="str">
        <f>IF(X42="","",VLOOKUP(X42,'【記入例】シフト記号表（勤務時間帯)'!$C$4:$K$35,9,FALSE))</f>
        <v/>
      </c>
      <c r="Y43" s="107" t="str">
        <f>IF(Y42="","",VLOOKUP(Y42,'【記入例】シフト記号表（勤務時間帯)'!$C$4:$K$35,9,FALSE))</f>
        <v/>
      </c>
      <c r="Z43" s="107" t="str">
        <f>IF(Z42="","",VLOOKUP(Z42,'【記入例】シフト記号表（勤務時間帯)'!$C$4:$K$35,9,FALSE))</f>
        <v/>
      </c>
      <c r="AA43" s="107" t="str">
        <f>IF(AA42="","",VLOOKUP(AA42,'【記入例】シフト記号表（勤務時間帯)'!$C$4:$K$35,9,FALSE))</f>
        <v/>
      </c>
      <c r="AB43" s="107" t="str">
        <f>IF(AB42="","",VLOOKUP(AB42,'【記入例】シフト記号表（勤務時間帯)'!$C$4:$K$35,9,FALSE))</f>
        <v/>
      </c>
      <c r="AC43" s="108" t="str">
        <f>IF(AC42="","",VLOOKUP(AC42,'【記入例】シフト記号表（勤務時間帯)'!$C$4:$K$35,9,FALSE))</f>
        <v/>
      </c>
      <c r="AD43" s="106" t="str">
        <f>IF(AD42="","",VLOOKUP(AD42,'【記入例】シフト記号表（勤務時間帯)'!$C$4:$K$35,9,FALSE))</f>
        <v/>
      </c>
      <c r="AE43" s="107" t="str">
        <f>IF(AE42="","",VLOOKUP(AE42,'【記入例】シフト記号表（勤務時間帯)'!$C$4:$K$35,9,FALSE))</f>
        <v/>
      </c>
      <c r="AF43" s="107" t="str">
        <f>IF(AF42="","",VLOOKUP(AF42,'【記入例】シフト記号表（勤務時間帯)'!$C$4:$K$35,9,FALSE))</f>
        <v/>
      </c>
      <c r="AG43" s="107" t="str">
        <f>IF(AG42="","",VLOOKUP(AG42,'【記入例】シフト記号表（勤務時間帯)'!$C$4:$K$35,9,FALSE))</f>
        <v/>
      </c>
      <c r="AH43" s="107" t="str">
        <f>IF(AH42="","",VLOOKUP(AH42,'【記入例】シフト記号表（勤務時間帯)'!$C$4:$K$35,9,FALSE))</f>
        <v/>
      </c>
      <c r="AI43" s="107" t="str">
        <f>IF(AI42="","",VLOOKUP(AI42,'【記入例】シフト記号表（勤務時間帯)'!$C$4:$K$35,9,FALSE))</f>
        <v/>
      </c>
      <c r="AJ43" s="108" t="str">
        <f>IF(AJ42="","",VLOOKUP(AJ42,'【記入例】シフト記号表（勤務時間帯)'!$C$4:$K$35,9,FALSE))</f>
        <v/>
      </c>
      <c r="AK43" s="106" t="str">
        <f>IF(AK42="","",VLOOKUP(AK42,'【記入例】シフト記号表（勤務時間帯)'!$C$4:$K$35,9,FALSE))</f>
        <v/>
      </c>
      <c r="AL43" s="107" t="str">
        <f>IF(AL42="","",VLOOKUP(AL42,'【記入例】シフト記号表（勤務時間帯)'!$C$4:$K$35,9,FALSE))</f>
        <v/>
      </c>
      <c r="AM43" s="107" t="str">
        <f>IF(AM42="","",VLOOKUP(AM42,'【記入例】シフト記号表（勤務時間帯)'!$C$4:$K$35,9,FALSE))</f>
        <v/>
      </c>
      <c r="AN43" s="107" t="str">
        <f>IF(AN42="","",VLOOKUP(AN42,'【記入例】シフト記号表（勤務時間帯)'!$C$4:$K$35,9,FALSE))</f>
        <v/>
      </c>
      <c r="AO43" s="107" t="str">
        <f>IF(AO42="","",VLOOKUP(AO42,'【記入例】シフト記号表（勤務時間帯)'!$C$4:$K$35,9,FALSE))</f>
        <v/>
      </c>
      <c r="AP43" s="107" t="str">
        <f>IF(AP42="","",VLOOKUP(AP42,'【記入例】シフト記号表（勤務時間帯)'!$C$4:$K$35,9,FALSE))</f>
        <v/>
      </c>
      <c r="AQ43" s="108" t="str">
        <f>IF(AQ42="","",VLOOKUP(AQ42,'【記入例】シフト記号表（勤務時間帯)'!$C$4:$K$35,9,FALSE))</f>
        <v/>
      </c>
      <c r="AR43" s="106" t="str">
        <f>IF(AR42="","",VLOOKUP(AR42,'【記入例】シフト記号表（勤務時間帯)'!$C$4:$K$35,9,FALSE))</f>
        <v/>
      </c>
      <c r="AS43" s="107" t="str">
        <f>IF(AS42="","",VLOOKUP(AS42,'【記入例】シフト記号表（勤務時間帯)'!$C$4:$K$35,9,FALSE))</f>
        <v/>
      </c>
      <c r="AT43" s="107" t="str">
        <f>IF(AT42="","",VLOOKUP(AT42,'【記入例】シフト記号表（勤務時間帯)'!$C$4:$K$35,9,FALSE))</f>
        <v/>
      </c>
      <c r="AU43" s="107" t="str">
        <f>IF(AU42="","",VLOOKUP(AU42,'【記入例】シフト記号表（勤務時間帯)'!$C$4:$K$35,9,FALSE))</f>
        <v/>
      </c>
      <c r="AV43" s="107" t="str">
        <f>IF(AV42="","",VLOOKUP(AV42,'【記入例】シフト記号表（勤務時間帯)'!$C$4:$K$35,9,FALSE))</f>
        <v/>
      </c>
      <c r="AW43" s="107" t="str">
        <f>IF(AW42="","",VLOOKUP(AW42,'【記入例】シフト記号表（勤務時間帯)'!$C$4:$K$35,9,FALSE))</f>
        <v/>
      </c>
      <c r="AX43" s="108" t="str">
        <f>IF(AX42="","",VLOOKUP(AX42,'【記入例】シフト記号表（勤務時間帯)'!$C$4:$K$35,9,FALSE))</f>
        <v/>
      </c>
      <c r="AY43" s="106" t="str">
        <f>IF(AY42="","",VLOOKUP(AY42,'【記入例】シフト記号表（勤務時間帯)'!$C$4:$K$35,9,FALSE))</f>
        <v/>
      </c>
      <c r="AZ43" s="107" t="str">
        <f>IF(AZ42="","",VLOOKUP(AZ42,'【記入例】シフト記号表（勤務時間帯)'!$C$4:$K$35,9,FALSE))</f>
        <v/>
      </c>
      <c r="BA43" s="108" t="str">
        <f>IF(BA42="","",VLOOKUP(BA42,'【記入例】シフト記号表（勤務時間帯)'!$C$4:$K$35,9,FALSE))</f>
        <v/>
      </c>
      <c r="BB43" s="270"/>
      <c r="BC43" s="271"/>
      <c r="BD43" s="272"/>
      <c r="BE43" s="273"/>
      <c r="BF43" s="292"/>
      <c r="BG43" s="293"/>
      <c r="BH43" s="293"/>
      <c r="BI43" s="293"/>
      <c r="BJ43" s="293"/>
      <c r="BK43" s="294"/>
    </row>
    <row r="44" spans="2:63" ht="20.25" customHeight="1">
      <c r="B44" s="298">
        <f>B42+1</f>
        <v>15</v>
      </c>
      <c r="C44" s="300"/>
      <c r="D44" s="301"/>
      <c r="E44" s="303"/>
      <c r="F44" s="301"/>
      <c r="G44" s="306"/>
      <c r="H44" s="307"/>
      <c r="I44" s="307"/>
      <c r="J44" s="307"/>
      <c r="K44" s="308"/>
      <c r="L44" s="310"/>
      <c r="M44" s="311"/>
      <c r="N44" s="311"/>
      <c r="O44" s="312"/>
      <c r="P44" s="245"/>
      <c r="Q44" s="246"/>
      <c r="R44" s="241"/>
      <c r="S44" s="242"/>
      <c r="T44" s="316" t="s">
        <v>55</v>
      </c>
      <c r="U44" s="317"/>
      <c r="V44" s="318"/>
      <c r="W44" s="114"/>
      <c r="X44" s="115"/>
      <c r="Y44" s="115"/>
      <c r="Z44" s="115"/>
      <c r="AA44" s="115"/>
      <c r="AB44" s="115"/>
      <c r="AC44" s="116"/>
      <c r="AD44" s="114"/>
      <c r="AE44" s="115"/>
      <c r="AF44" s="115"/>
      <c r="AG44" s="115"/>
      <c r="AH44" s="115"/>
      <c r="AI44" s="115"/>
      <c r="AJ44" s="116"/>
      <c r="AK44" s="114"/>
      <c r="AL44" s="115"/>
      <c r="AM44" s="115"/>
      <c r="AN44" s="115"/>
      <c r="AO44" s="115"/>
      <c r="AP44" s="115"/>
      <c r="AQ44" s="116"/>
      <c r="AR44" s="114"/>
      <c r="AS44" s="115"/>
      <c r="AT44" s="115"/>
      <c r="AU44" s="115"/>
      <c r="AV44" s="115"/>
      <c r="AW44" s="115"/>
      <c r="AX44" s="116"/>
      <c r="AY44" s="114"/>
      <c r="AZ44" s="115"/>
      <c r="BA44" s="116"/>
      <c r="BB44" s="270">
        <f>IF($BG$3="計画",SUM(W45:AX45),IF($BG$3="実地指導用",SUM(W45:BA45),""))</f>
        <v>0</v>
      </c>
      <c r="BC44" s="271"/>
      <c r="BD44" s="272">
        <f>IF($BG$3="計画",BB44/4,IF($BG$3="実地指導用",BB44/($BE$7/7),""))</f>
        <v>0</v>
      </c>
      <c r="BE44" s="273"/>
      <c r="BF44" s="274"/>
      <c r="BG44" s="275"/>
      <c r="BH44" s="275"/>
      <c r="BI44" s="275"/>
      <c r="BJ44" s="275"/>
      <c r="BK44" s="276"/>
    </row>
    <row r="45" spans="2:63" ht="20.25" customHeight="1">
      <c r="B45" s="299"/>
      <c r="C45" s="302"/>
      <c r="D45" s="301"/>
      <c r="E45" s="304"/>
      <c r="F45" s="305"/>
      <c r="G45" s="309"/>
      <c r="H45" s="307"/>
      <c r="I45" s="307"/>
      <c r="J45" s="307"/>
      <c r="K45" s="308"/>
      <c r="L45" s="313"/>
      <c r="M45" s="314"/>
      <c r="N45" s="314"/>
      <c r="O45" s="315"/>
      <c r="P45" s="247"/>
      <c r="Q45" s="248"/>
      <c r="R45" s="243"/>
      <c r="S45" s="244"/>
      <c r="T45" s="295" t="s">
        <v>56</v>
      </c>
      <c r="U45" s="296"/>
      <c r="V45" s="297"/>
      <c r="W45" s="106" t="str">
        <f>IF(W44="","",VLOOKUP(W44,'【記入例】シフト記号表（勤務時間帯)'!$C$4:$K$35,9,FALSE))</f>
        <v/>
      </c>
      <c r="X45" s="107" t="str">
        <f>IF(X44="","",VLOOKUP(X44,'【記入例】シフト記号表（勤務時間帯)'!$C$4:$K$35,9,FALSE))</f>
        <v/>
      </c>
      <c r="Y45" s="107" t="str">
        <f>IF(Y44="","",VLOOKUP(Y44,'【記入例】シフト記号表（勤務時間帯)'!$C$4:$K$35,9,FALSE))</f>
        <v/>
      </c>
      <c r="Z45" s="107" t="str">
        <f>IF(Z44="","",VLOOKUP(Z44,'【記入例】シフト記号表（勤務時間帯)'!$C$4:$K$35,9,FALSE))</f>
        <v/>
      </c>
      <c r="AA45" s="107" t="str">
        <f>IF(AA44="","",VLOOKUP(AA44,'【記入例】シフト記号表（勤務時間帯)'!$C$4:$K$35,9,FALSE))</f>
        <v/>
      </c>
      <c r="AB45" s="107" t="str">
        <f>IF(AB44="","",VLOOKUP(AB44,'【記入例】シフト記号表（勤務時間帯)'!$C$4:$K$35,9,FALSE))</f>
        <v/>
      </c>
      <c r="AC45" s="108" t="str">
        <f>IF(AC44="","",VLOOKUP(AC44,'【記入例】シフト記号表（勤務時間帯)'!$C$4:$K$35,9,FALSE))</f>
        <v/>
      </c>
      <c r="AD45" s="106" t="str">
        <f>IF(AD44="","",VLOOKUP(AD44,'【記入例】シフト記号表（勤務時間帯)'!$C$4:$K$35,9,FALSE))</f>
        <v/>
      </c>
      <c r="AE45" s="107" t="str">
        <f>IF(AE44="","",VLOOKUP(AE44,'【記入例】シフト記号表（勤務時間帯)'!$C$4:$K$35,9,FALSE))</f>
        <v/>
      </c>
      <c r="AF45" s="107" t="str">
        <f>IF(AF44="","",VLOOKUP(AF44,'【記入例】シフト記号表（勤務時間帯)'!$C$4:$K$35,9,FALSE))</f>
        <v/>
      </c>
      <c r="AG45" s="107" t="str">
        <f>IF(AG44="","",VLOOKUP(AG44,'【記入例】シフト記号表（勤務時間帯)'!$C$4:$K$35,9,FALSE))</f>
        <v/>
      </c>
      <c r="AH45" s="107" t="str">
        <f>IF(AH44="","",VLOOKUP(AH44,'【記入例】シフト記号表（勤務時間帯)'!$C$4:$K$35,9,FALSE))</f>
        <v/>
      </c>
      <c r="AI45" s="107" t="str">
        <f>IF(AI44="","",VLOOKUP(AI44,'【記入例】シフト記号表（勤務時間帯)'!$C$4:$K$35,9,FALSE))</f>
        <v/>
      </c>
      <c r="AJ45" s="108" t="str">
        <f>IF(AJ44="","",VLOOKUP(AJ44,'【記入例】シフト記号表（勤務時間帯)'!$C$4:$K$35,9,FALSE))</f>
        <v/>
      </c>
      <c r="AK45" s="106" t="str">
        <f>IF(AK44="","",VLOOKUP(AK44,'【記入例】シフト記号表（勤務時間帯)'!$C$4:$K$35,9,FALSE))</f>
        <v/>
      </c>
      <c r="AL45" s="107" t="str">
        <f>IF(AL44="","",VLOOKUP(AL44,'【記入例】シフト記号表（勤務時間帯)'!$C$4:$K$35,9,FALSE))</f>
        <v/>
      </c>
      <c r="AM45" s="107" t="str">
        <f>IF(AM44="","",VLOOKUP(AM44,'【記入例】シフト記号表（勤務時間帯)'!$C$4:$K$35,9,FALSE))</f>
        <v/>
      </c>
      <c r="AN45" s="107" t="str">
        <f>IF(AN44="","",VLOOKUP(AN44,'【記入例】シフト記号表（勤務時間帯)'!$C$4:$K$35,9,FALSE))</f>
        <v/>
      </c>
      <c r="AO45" s="107" t="str">
        <f>IF(AO44="","",VLOOKUP(AO44,'【記入例】シフト記号表（勤務時間帯)'!$C$4:$K$35,9,FALSE))</f>
        <v/>
      </c>
      <c r="AP45" s="107" t="str">
        <f>IF(AP44="","",VLOOKUP(AP44,'【記入例】シフト記号表（勤務時間帯)'!$C$4:$K$35,9,FALSE))</f>
        <v/>
      </c>
      <c r="AQ45" s="108" t="str">
        <f>IF(AQ44="","",VLOOKUP(AQ44,'【記入例】シフト記号表（勤務時間帯)'!$C$4:$K$35,9,FALSE))</f>
        <v/>
      </c>
      <c r="AR45" s="106" t="str">
        <f>IF(AR44="","",VLOOKUP(AR44,'【記入例】シフト記号表（勤務時間帯)'!$C$4:$K$35,9,FALSE))</f>
        <v/>
      </c>
      <c r="AS45" s="107" t="str">
        <f>IF(AS44="","",VLOOKUP(AS44,'【記入例】シフト記号表（勤務時間帯)'!$C$4:$K$35,9,FALSE))</f>
        <v/>
      </c>
      <c r="AT45" s="107" t="str">
        <f>IF(AT44="","",VLOOKUP(AT44,'【記入例】シフト記号表（勤務時間帯)'!$C$4:$K$35,9,FALSE))</f>
        <v/>
      </c>
      <c r="AU45" s="107" t="str">
        <f>IF(AU44="","",VLOOKUP(AU44,'【記入例】シフト記号表（勤務時間帯)'!$C$4:$K$35,9,FALSE))</f>
        <v/>
      </c>
      <c r="AV45" s="107" t="str">
        <f>IF(AV44="","",VLOOKUP(AV44,'【記入例】シフト記号表（勤務時間帯)'!$C$4:$K$35,9,FALSE))</f>
        <v/>
      </c>
      <c r="AW45" s="107" t="str">
        <f>IF(AW44="","",VLOOKUP(AW44,'【記入例】シフト記号表（勤務時間帯)'!$C$4:$K$35,9,FALSE))</f>
        <v/>
      </c>
      <c r="AX45" s="108" t="str">
        <f>IF(AX44="","",VLOOKUP(AX44,'【記入例】シフト記号表（勤務時間帯)'!$C$4:$K$35,9,FALSE))</f>
        <v/>
      </c>
      <c r="AY45" s="106" t="str">
        <f>IF(AY44="","",VLOOKUP(AY44,'【記入例】シフト記号表（勤務時間帯)'!$C$4:$K$35,9,FALSE))</f>
        <v/>
      </c>
      <c r="AZ45" s="107" t="str">
        <f>IF(AZ44="","",VLOOKUP(AZ44,'【記入例】シフト記号表（勤務時間帯)'!$C$4:$K$35,9,FALSE))</f>
        <v/>
      </c>
      <c r="BA45" s="108" t="str">
        <f>IF(BA44="","",VLOOKUP(BA44,'【記入例】シフト記号表（勤務時間帯)'!$C$4:$K$35,9,FALSE))</f>
        <v/>
      </c>
      <c r="BB45" s="270"/>
      <c r="BC45" s="271"/>
      <c r="BD45" s="272"/>
      <c r="BE45" s="273"/>
      <c r="BF45" s="292"/>
      <c r="BG45" s="293"/>
      <c r="BH45" s="293"/>
      <c r="BI45" s="293"/>
      <c r="BJ45" s="293"/>
      <c r="BK45" s="294"/>
    </row>
    <row r="46" spans="2:63" ht="20.25" customHeight="1">
      <c r="B46" s="298">
        <f>B44+1</f>
        <v>16</v>
      </c>
      <c r="C46" s="300"/>
      <c r="D46" s="301"/>
      <c r="E46" s="303"/>
      <c r="F46" s="301"/>
      <c r="G46" s="306"/>
      <c r="H46" s="307"/>
      <c r="I46" s="307"/>
      <c r="J46" s="307"/>
      <c r="K46" s="308"/>
      <c r="L46" s="310"/>
      <c r="M46" s="311"/>
      <c r="N46" s="311"/>
      <c r="O46" s="312"/>
      <c r="P46" s="245"/>
      <c r="Q46" s="246"/>
      <c r="R46" s="241"/>
      <c r="S46" s="242"/>
      <c r="T46" s="316" t="s">
        <v>55</v>
      </c>
      <c r="U46" s="317"/>
      <c r="V46" s="318"/>
      <c r="W46" s="114"/>
      <c r="X46" s="115"/>
      <c r="Y46" s="115"/>
      <c r="Z46" s="115"/>
      <c r="AA46" s="115"/>
      <c r="AB46" s="115"/>
      <c r="AC46" s="116"/>
      <c r="AD46" s="114"/>
      <c r="AE46" s="115"/>
      <c r="AF46" s="115"/>
      <c r="AG46" s="115"/>
      <c r="AH46" s="115"/>
      <c r="AI46" s="115"/>
      <c r="AJ46" s="116"/>
      <c r="AK46" s="114"/>
      <c r="AL46" s="115"/>
      <c r="AM46" s="115"/>
      <c r="AN46" s="115"/>
      <c r="AO46" s="115"/>
      <c r="AP46" s="115"/>
      <c r="AQ46" s="116"/>
      <c r="AR46" s="114"/>
      <c r="AS46" s="115"/>
      <c r="AT46" s="115"/>
      <c r="AU46" s="115"/>
      <c r="AV46" s="115"/>
      <c r="AW46" s="115"/>
      <c r="AX46" s="116"/>
      <c r="AY46" s="114"/>
      <c r="AZ46" s="115"/>
      <c r="BA46" s="116"/>
      <c r="BB46" s="270">
        <f>IF($BG$3="計画",SUM(W47:AX47),IF($BG$3="実地指導用",SUM(W47:BA47),""))</f>
        <v>0</v>
      </c>
      <c r="BC46" s="271"/>
      <c r="BD46" s="272">
        <f>IF($BG$3="計画",BB46/4,IF($BG$3="実地指導用",BB46/($BE$7/7),""))</f>
        <v>0</v>
      </c>
      <c r="BE46" s="273"/>
      <c r="BF46" s="274"/>
      <c r="BG46" s="275"/>
      <c r="BH46" s="275"/>
      <c r="BI46" s="275"/>
      <c r="BJ46" s="275"/>
      <c r="BK46" s="276"/>
    </row>
    <row r="47" spans="2:63" ht="20.25" customHeight="1">
      <c r="B47" s="299"/>
      <c r="C47" s="302"/>
      <c r="D47" s="301"/>
      <c r="E47" s="304"/>
      <c r="F47" s="305"/>
      <c r="G47" s="309"/>
      <c r="H47" s="307"/>
      <c r="I47" s="307"/>
      <c r="J47" s="307"/>
      <c r="K47" s="308"/>
      <c r="L47" s="313"/>
      <c r="M47" s="314"/>
      <c r="N47" s="314"/>
      <c r="O47" s="315"/>
      <c r="P47" s="247"/>
      <c r="Q47" s="248"/>
      <c r="R47" s="243"/>
      <c r="S47" s="244"/>
      <c r="T47" s="295" t="s">
        <v>56</v>
      </c>
      <c r="U47" s="296"/>
      <c r="V47" s="297"/>
      <c r="W47" s="106" t="str">
        <f>IF(W46="","",VLOOKUP(W46,'【記入例】シフト記号表（勤務時間帯)'!$C$4:$K$35,9,FALSE))</f>
        <v/>
      </c>
      <c r="X47" s="107" t="str">
        <f>IF(X46="","",VLOOKUP(X46,'【記入例】シフト記号表（勤務時間帯)'!$C$4:$K$35,9,FALSE))</f>
        <v/>
      </c>
      <c r="Y47" s="107" t="str">
        <f>IF(Y46="","",VLOOKUP(Y46,'【記入例】シフト記号表（勤務時間帯)'!$C$4:$K$35,9,FALSE))</f>
        <v/>
      </c>
      <c r="Z47" s="107" t="str">
        <f>IF(Z46="","",VLOOKUP(Z46,'【記入例】シフト記号表（勤務時間帯)'!$C$4:$K$35,9,FALSE))</f>
        <v/>
      </c>
      <c r="AA47" s="107" t="str">
        <f>IF(AA46="","",VLOOKUP(AA46,'【記入例】シフト記号表（勤務時間帯)'!$C$4:$K$35,9,FALSE))</f>
        <v/>
      </c>
      <c r="AB47" s="107" t="str">
        <f>IF(AB46="","",VLOOKUP(AB46,'【記入例】シフト記号表（勤務時間帯)'!$C$4:$K$35,9,FALSE))</f>
        <v/>
      </c>
      <c r="AC47" s="108" t="str">
        <f>IF(AC46="","",VLOOKUP(AC46,'【記入例】シフト記号表（勤務時間帯)'!$C$4:$K$35,9,FALSE))</f>
        <v/>
      </c>
      <c r="AD47" s="106" t="str">
        <f>IF(AD46="","",VLOOKUP(AD46,'【記入例】シフト記号表（勤務時間帯)'!$C$4:$K$35,9,FALSE))</f>
        <v/>
      </c>
      <c r="AE47" s="107" t="str">
        <f>IF(AE46="","",VLOOKUP(AE46,'【記入例】シフト記号表（勤務時間帯)'!$C$4:$K$35,9,FALSE))</f>
        <v/>
      </c>
      <c r="AF47" s="107" t="str">
        <f>IF(AF46="","",VLOOKUP(AF46,'【記入例】シフト記号表（勤務時間帯)'!$C$4:$K$35,9,FALSE))</f>
        <v/>
      </c>
      <c r="AG47" s="107" t="str">
        <f>IF(AG46="","",VLOOKUP(AG46,'【記入例】シフト記号表（勤務時間帯)'!$C$4:$K$35,9,FALSE))</f>
        <v/>
      </c>
      <c r="AH47" s="107" t="str">
        <f>IF(AH46="","",VLOOKUP(AH46,'【記入例】シフト記号表（勤務時間帯)'!$C$4:$K$35,9,FALSE))</f>
        <v/>
      </c>
      <c r="AI47" s="107" t="str">
        <f>IF(AI46="","",VLOOKUP(AI46,'【記入例】シフト記号表（勤務時間帯)'!$C$4:$K$35,9,FALSE))</f>
        <v/>
      </c>
      <c r="AJ47" s="108" t="str">
        <f>IF(AJ46="","",VLOOKUP(AJ46,'【記入例】シフト記号表（勤務時間帯)'!$C$4:$K$35,9,FALSE))</f>
        <v/>
      </c>
      <c r="AK47" s="106" t="str">
        <f>IF(AK46="","",VLOOKUP(AK46,'【記入例】シフト記号表（勤務時間帯)'!$C$4:$K$35,9,FALSE))</f>
        <v/>
      </c>
      <c r="AL47" s="107" t="str">
        <f>IF(AL46="","",VLOOKUP(AL46,'【記入例】シフト記号表（勤務時間帯)'!$C$4:$K$35,9,FALSE))</f>
        <v/>
      </c>
      <c r="AM47" s="107" t="str">
        <f>IF(AM46="","",VLOOKUP(AM46,'【記入例】シフト記号表（勤務時間帯)'!$C$4:$K$35,9,FALSE))</f>
        <v/>
      </c>
      <c r="AN47" s="107" t="str">
        <f>IF(AN46="","",VLOOKUP(AN46,'【記入例】シフト記号表（勤務時間帯)'!$C$4:$K$35,9,FALSE))</f>
        <v/>
      </c>
      <c r="AO47" s="107" t="str">
        <f>IF(AO46="","",VLOOKUP(AO46,'【記入例】シフト記号表（勤務時間帯)'!$C$4:$K$35,9,FALSE))</f>
        <v/>
      </c>
      <c r="AP47" s="107" t="str">
        <f>IF(AP46="","",VLOOKUP(AP46,'【記入例】シフト記号表（勤務時間帯)'!$C$4:$K$35,9,FALSE))</f>
        <v/>
      </c>
      <c r="AQ47" s="108" t="str">
        <f>IF(AQ46="","",VLOOKUP(AQ46,'【記入例】シフト記号表（勤務時間帯)'!$C$4:$K$35,9,FALSE))</f>
        <v/>
      </c>
      <c r="AR47" s="106" t="str">
        <f>IF(AR46="","",VLOOKUP(AR46,'【記入例】シフト記号表（勤務時間帯)'!$C$4:$K$35,9,FALSE))</f>
        <v/>
      </c>
      <c r="AS47" s="107" t="str">
        <f>IF(AS46="","",VLOOKUP(AS46,'【記入例】シフト記号表（勤務時間帯)'!$C$4:$K$35,9,FALSE))</f>
        <v/>
      </c>
      <c r="AT47" s="107" t="str">
        <f>IF(AT46="","",VLOOKUP(AT46,'【記入例】シフト記号表（勤務時間帯)'!$C$4:$K$35,9,FALSE))</f>
        <v/>
      </c>
      <c r="AU47" s="107" t="str">
        <f>IF(AU46="","",VLOOKUP(AU46,'【記入例】シフト記号表（勤務時間帯)'!$C$4:$K$35,9,FALSE))</f>
        <v/>
      </c>
      <c r="AV47" s="107" t="str">
        <f>IF(AV46="","",VLOOKUP(AV46,'【記入例】シフト記号表（勤務時間帯)'!$C$4:$K$35,9,FALSE))</f>
        <v/>
      </c>
      <c r="AW47" s="107" t="str">
        <f>IF(AW46="","",VLOOKUP(AW46,'【記入例】シフト記号表（勤務時間帯)'!$C$4:$K$35,9,FALSE))</f>
        <v/>
      </c>
      <c r="AX47" s="108" t="str">
        <f>IF(AX46="","",VLOOKUP(AX46,'【記入例】シフト記号表（勤務時間帯)'!$C$4:$K$35,9,FALSE))</f>
        <v/>
      </c>
      <c r="AY47" s="106" t="str">
        <f>IF(AY46="","",VLOOKUP(AY46,'【記入例】シフト記号表（勤務時間帯)'!$C$4:$K$35,9,FALSE))</f>
        <v/>
      </c>
      <c r="AZ47" s="107" t="str">
        <f>IF(AZ46="","",VLOOKUP(AZ46,'【記入例】シフト記号表（勤務時間帯)'!$C$4:$K$35,9,FALSE))</f>
        <v/>
      </c>
      <c r="BA47" s="108" t="str">
        <f>IF(BA46="","",VLOOKUP(BA46,'【記入例】シフト記号表（勤務時間帯)'!$C$4:$K$35,9,FALSE))</f>
        <v/>
      </c>
      <c r="BB47" s="270"/>
      <c r="BC47" s="271"/>
      <c r="BD47" s="272"/>
      <c r="BE47" s="273"/>
      <c r="BF47" s="292"/>
      <c r="BG47" s="293"/>
      <c r="BH47" s="293"/>
      <c r="BI47" s="293"/>
      <c r="BJ47" s="293"/>
      <c r="BK47" s="294"/>
    </row>
    <row r="48" spans="2:63" ht="20.25" customHeight="1">
      <c r="B48" s="298">
        <f>B46+1</f>
        <v>17</v>
      </c>
      <c r="C48" s="300"/>
      <c r="D48" s="301"/>
      <c r="E48" s="303"/>
      <c r="F48" s="301"/>
      <c r="G48" s="306"/>
      <c r="H48" s="307"/>
      <c r="I48" s="307"/>
      <c r="J48" s="307"/>
      <c r="K48" s="308"/>
      <c r="L48" s="310"/>
      <c r="M48" s="311"/>
      <c r="N48" s="311"/>
      <c r="O48" s="312"/>
      <c r="P48" s="245"/>
      <c r="Q48" s="246"/>
      <c r="R48" s="241"/>
      <c r="S48" s="242"/>
      <c r="T48" s="316" t="s">
        <v>55</v>
      </c>
      <c r="U48" s="317"/>
      <c r="V48" s="318"/>
      <c r="W48" s="114"/>
      <c r="X48" s="115"/>
      <c r="Y48" s="115"/>
      <c r="Z48" s="115"/>
      <c r="AA48" s="115"/>
      <c r="AB48" s="115"/>
      <c r="AC48" s="116"/>
      <c r="AD48" s="114"/>
      <c r="AE48" s="115"/>
      <c r="AF48" s="115"/>
      <c r="AG48" s="115"/>
      <c r="AH48" s="115"/>
      <c r="AI48" s="115"/>
      <c r="AJ48" s="116"/>
      <c r="AK48" s="114"/>
      <c r="AL48" s="115"/>
      <c r="AM48" s="115"/>
      <c r="AN48" s="115"/>
      <c r="AO48" s="115"/>
      <c r="AP48" s="115"/>
      <c r="AQ48" s="116"/>
      <c r="AR48" s="114"/>
      <c r="AS48" s="115"/>
      <c r="AT48" s="115"/>
      <c r="AU48" s="115"/>
      <c r="AV48" s="115"/>
      <c r="AW48" s="115"/>
      <c r="AX48" s="116"/>
      <c r="AY48" s="114"/>
      <c r="AZ48" s="115"/>
      <c r="BA48" s="116"/>
      <c r="BB48" s="270">
        <f>IF($BG$3="計画",SUM(W49:AX49),IF($BG$3="実地指導用",SUM(W49:BA49),""))</f>
        <v>0</v>
      </c>
      <c r="BC48" s="271"/>
      <c r="BD48" s="272">
        <f>IF($BG$3="計画",BB48/4,IF($BG$3="実地指導用",BB48/($BE$7/7),""))</f>
        <v>0</v>
      </c>
      <c r="BE48" s="273"/>
      <c r="BF48" s="274"/>
      <c r="BG48" s="275"/>
      <c r="BH48" s="275"/>
      <c r="BI48" s="275"/>
      <c r="BJ48" s="275"/>
      <c r="BK48" s="276"/>
    </row>
    <row r="49" spans="1:64" ht="20.25" customHeight="1">
      <c r="B49" s="299"/>
      <c r="C49" s="302"/>
      <c r="D49" s="301"/>
      <c r="E49" s="304"/>
      <c r="F49" s="305"/>
      <c r="G49" s="309"/>
      <c r="H49" s="307"/>
      <c r="I49" s="307"/>
      <c r="J49" s="307"/>
      <c r="K49" s="308"/>
      <c r="L49" s="313"/>
      <c r="M49" s="314"/>
      <c r="N49" s="314"/>
      <c r="O49" s="315"/>
      <c r="P49" s="247"/>
      <c r="Q49" s="248"/>
      <c r="R49" s="243"/>
      <c r="S49" s="244"/>
      <c r="T49" s="295" t="s">
        <v>56</v>
      </c>
      <c r="U49" s="296"/>
      <c r="V49" s="297"/>
      <c r="W49" s="106" t="str">
        <f>IF(W48="","",VLOOKUP(W48,'【記入例】シフト記号表（勤務時間帯)'!$C$4:$K$35,9,FALSE))</f>
        <v/>
      </c>
      <c r="X49" s="107" t="str">
        <f>IF(X48="","",VLOOKUP(X48,'【記入例】シフト記号表（勤務時間帯)'!$C$4:$K$35,9,FALSE))</f>
        <v/>
      </c>
      <c r="Y49" s="107" t="str">
        <f>IF(Y48="","",VLOOKUP(Y48,'【記入例】シフト記号表（勤務時間帯)'!$C$4:$K$35,9,FALSE))</f>
        <v/>
      </c>
      <c r="Z49" s="107" t="str">
        <f>IF(Z48="","",VLOOKUP(Z48,'【記入例】シフト記号表（勤務時間帯)'!$C$4:$K$35,9,FALSE))</f>
        <v/>
      </c>
      <c r="AA49" s="107" t="str">
        <f>IF(AA48="","",VLOOKUP(AA48,'【記入例】シフト記号表（勤務時間帯)'!$C$4:$K$35,9,FALSE))</f>
        <v/>
      </c>
      <c r="AB49" s="107" t="str">
        <f>IF(AB48="","",VLOOKUP(AB48,'【記入例】シフト記号表（勤務時間帯)'!$C$4:$K$35,9,FALSE))</f>
        <v/>
      </c>
      <c r="AC49" s="108" t="str">
        <f>IF(AC48="","",VLOOKUP(AC48,'【記入例】シフト記号表（勤務時間帯)'!$C$4:$K$35,9,FALSE))</f>
        <v/>
      </c>
      <c r="AD49" s="106" t="str">
        <f>IF(AD48="","",VLOOKUP(AD48,'【記入例】シフト記号表（勤務時間帯)'!$C$4:$K$35,9,FALSE))</f>
        <v/>
      </c>
      <c r="AE49" s="107" t="str">
        <f>IF(AE48="","",VLOOKUP(AE48,'【記入例】シフト記号表（勤務時間帯)'!$C$4:$K$35,9,FALSE))</f>
        <v/>
      </c>
      <c r="AF49" s="107" t="str">
        <f>IF(AF48="","",VLOOKUP(AF48,'【記入例】シフト記号表（勤務時間帯)'!$C$4:$K$35,9,FALSE))</f>
        <v/>
      </c>
      <c r="AG49" s="107" t="str">
        <f>IF(AG48="","",VLOOKUP(AG48,'【記入例】シフト記号表（勤務時間帯)'!$C$4:$K$35,9,FALSE))</f>
        <v/>
      </c>
      <c r="AH49" s="107" t="str">
        <f>IF(AH48="","",VLOOKUP(AH48,'【記入例】シフト記号表（勤務時間帯)'!$C$4:$K$35,9,FALSE))</f>
        <v/>
      </c>
      <c r="AI49" s="107" t="str">
        <f>IF(AI48="","",VLOOKUP(AI48,'【記入例】シフト記号表（勤務時間帯)'!$C$4:$K$35,9,FALSE))</f>
        <v/>
      </c>
      <c r="AJ49" s="108" t="str">
        <f>IF(AJ48="","",VLOOKUP(AJ48,'【記入例】シフト記号表（勤務時間帯)'!$C$4:$K$35,9,FALSE))</f>
        <v/>
      </c>
      <c r="AK49" s="106" t="str">
        <f>IF(AK48="","",VLOOKUP(AK48,'【記入例】シフト記号表（勤務時間帯)'!$C$4:$K$35,9,FALSE))</f>
        <v/>
      </c>
      <c r="AL49" s="107" t="str">
        <f>IF(AL48="","",VLOOKUP(AL48,'【記入例】シフト記号表（勤務時間帯)'!$C$4:$K$35,9,FALSE))</f>
        <v/>
      </c>
      <c r="AM49" s="107" t="str">
        <f>IF(AM48="","",VLOOKUP(AM48,'【記入例】シフト記号表（勤務時間帯)'!$C$4:$K$35,9,FALSE))</f>
        <v/>
      </c>
      <c r="AN49" s="107" t="str">
        <f>IF(AN48="","",VLOOKUP(AN48,'【記入例】シフト記号表（勤務時間帯)'!$C$4:$K$35,9,FALSE))</f>
        <v/>
      </c>
      <c r="AO49" s="107" t="str">
        <f>IF(AO48="","",VLOOKUP(AO48,'【記入例】シフト記号表（勤務時間帯)'!$C$4:$K$35,9,FALSE))</f>
        <v/>
      </c>
      <c r="AP49" s="107" t="str">
        <f>IF(AP48="","",VLOOKUP(AP48,'【記入例】シフト記号表（勤務時間帯)'!$C$4:$K$35,9,FALSE))</f>
        <v/>
      </c>
      <c r="AQ49" s="108" t="str">
        <f>IF(AQ48="","",VLOOKUP(AQ48,'【記入例】シフト記号表（勤務時間帯)'!$C$4:$K$35,9,FALSE))</f>
        <v/>
      </c>
      <c r="AR49" s="106" t="str">
        <f>IF(AR48="","",VLOOKUP(AR48,'【記入例】シフト記号表（勤務時間帯)'!$C$4:$K$35,9,FALSE))</f>
        <v/>
      </c>
      <c r="AS49" s="107" t="str">
        <f>IF(AS48="","",VLOOKUP(AS48,'【記入例】シフト記号表（勤務時間帯)'!$C$4:$K$35,9,FALSE))</f>
        <v/>
      </c>
      <c r="AT49" s="107" t="str">
        <f>IF(AT48="","",VLOOKUP(AT48,'【記入例】シフト記号表（勤務時間帯)'!$C$4:$K$35,9,FALSE))</f>
        <v/>
      </c>
      <c r="AU49" s="107" t="str">
        <f>IF(AU48="","",VLOOKUP(AU48,'【記入例】シフト記号表（勤務時間帯)'!$C$4:$K$35,9,FALSE))</f>
        <v/>
      </c>
      <c r="AV49" s="107" t="str">
        <f>IF(AV48="","",VLOOKUP(AV48,'【記入例】シフト記号表（勤務時間帯)'!$C$4:$K$35,9,FALSE))</f>
        <v/>
      </c>
      <c r="AW49" s="107" t="str">
        <f>IF(AW48="","",VLOOKUP(AW48,'【記入例】シフト記号表（勤務時間帯)'!$C$4:$K$35,9,FALSE))</f>
        <v/>
      </c>
      <c r="AX49" s="108" t="str">
        <f>IF(AX48="","",VLOOKUP(AX48,'【記入例】シフト記号表（勤務時間帯)'!$C$4:$K$35,9,FALSE))</f>
        <v/>
      </c>
      <c r="AY49" s="106" t="str">
        <f>IF(AY48="","",VLOOKUP(AY48,'【記入例】シフト記号表（勤務時間帯)'!$C$4:$K$35,9,FALSE))</f>
        <v/>
      </c>
      <c r="AZ49" s="107" t="str">
        <f>IF(AZ48="","",VLOOKUP(AZ48,'【記入例】シフト記号表（勤務時間帯)'!$C$4:$K$35,9,FALSE))</f>
        <v/>
      </c>
      <c r="BA49" s="108" t="str">
        <f>IF(BA48="","",VLOOKUP(BA48,'【記入例】シフト記号表（勤務時間帯)'!$C$4:$K$35,9,FALSE))</f>
        <v/>
      </c>
      <c r="BB49" s="270"/>
      <c r="BC49" s="271"/>
      <c r="BD49" s="272"/>
      <c r="BE49" s="273"/>
      <c r="BF49" s="292"/>
      <c r="BG49" s="293"/>
      <c r="BH49" s="293"/>
      <c r="BI49" s="293"/>
      <c r="BJ49" s="293"/>
      <c r="BK49" s="294"/>
    </row>
    <row r="50" spans="1:64" ht="20.25" customHeight="1">
      <c r="B50" s="298">
        <f>B48+1</f>
        <v>18</v>
      </c>
      <c r="C50" s="300"/>
      <c r="D50" s="301"/>
      <c r="E50" s="303"/>
      <c r="F50" s="301"/>
      <c r="G50" s="306"/>
      <c r="H50" s="307"/>
      <c r="I50" s="307"/>
      <c r="J50" s="307"/>
      <c r="K50" s="308"/>
      <c r="L50" s="310"/>
      <c r="M50" s="311"/>
      <c r="N50" s="311"/>
      <c r="O50" s="312"/>
      <c r="P50" s="245"/>
      <c r="Q50" s="246"/>
      <c r="R50" s="241"/>
      <c r="S50" s="242"/>
      <c r="T50" s="316" t="s">
        <v>55</v>
      </c>
      <c r="U50" s="317"/>
      <c r="V50" s="318"/>
      <c r="W50" s="114"/>
      <c r="X50" s="115"/>
      <c r="Y50" s="115"/>
      <c r="Z50" s="115"/>
      <c r="AA50" s="115"/>
      <c r="AB50" s="115"/>
      <c r="AC50" s="116"/>
      <c r="AD50" s="114"/>
      <c r="AE50" s="115"/>
      <c r="AF50" s="115"/>
      <c r="AG50" s="115"/>
      <c r="AH50" s="115"/>
      <c r="AI50" s="115"/>
      <c r="AJ50" s="116"/>
      <c r="AK50" s="114"/>
      <c r="AL50" s="115"/>
      <c r="AM50" s="115"/>
      <c r="AN50" s="115"/>
      <c r="AO50" s="115"/>
      <c r="AP50" s="115"/>
      <c r="AQ50" s="116"/>
      <c r="AR50" s="114"/>
      <c r="AS50" s="115"/>
      <c r="AT50" s="115"/>
      <c r="AU50" s="115"/>
      <c r="AV50" s="115"/>
      <c r="AW50" s="115"/>
      <c r="AX50" s="116"/>
      <c r="AY50" s="114"/>
      <c r="AZ50" s="115"/>
      <c r="BA50" s="116"/>
      <c r="BB50" s="270">
        <f>IF($BG$3="計画",SUM(W51:AX51),IF($BG$3="実地指導用",SUM(W51:BA51),""))</f>
        <v>0</v>
      </c>
      <c r="BC50" s="271"/>
      <c r="BD50" s="272">
        <f>IF($BG$3="計画",BB50/4,IF($BG$3="実地指導用",BB50/($BE$7/7),""))</f>
        <v>0</v>
      </c>
      <c r="BE50" s="273"/>
      <c r="BF50" s="274"/>
      <c r="BG50" s="275"/>
      <c r="BH50" s="275"/>
      <c r="BI50" s="275"/>
      <c r="BJ50" s="275"/>
      <c r="BK50" s="276"/>
    </row>
    <row r="51" spans="1:64" ht="20.25" customHeight="1" thickBot="1">
      <c r="B51" s="298"/>
      <c r="C51" s="319"/>
      <c r="D51" s="320"/>
      <c r="E51" s="321"/>
      <c r="F51" s="301"/>
      <c r="G51" s="309"/>
      <c r="H51" s="307"/>
      <c r="I51" s="307"/>
      <c r="J51" s="307"/>
      <c r="K51" s="308"/>
      <c r="L51" s="310"/>
      <c r="M51" s="311"/>
      <c r="N51" s="311"/>
      <c r="O51" s="312"/>
      <c r="P51" s="247"/>
      <c r="Q51" s="248"/>
      <c r="R51" s="243"/>
      <c r="S51" s="244"/>
      <c r="T51" s="280" t="s">
        <v>56</v>
      </c>
      <c r="U51" s="281"/>
      <c r="V51" s="282"/>
      <c r="W51" s="106" t="str">
        <f>IF(W50="","",VLOOKUP(W50,'【記入例】シフト記号表（勤務時間帯)'!$C$4:$K$35,9,FALSE))</f>
        <v/>
      </c>
      <c r="X51" s="107" t="str">
        <f>IF(X50="","",VLOOKUP(X50,'【記入例】シフト記号表（勤務時間帯)'!$C$4:$K$35,9,FALSE))</f>
        <v/>
      </c>
      <c r="Y51" s="107" t="str">
        <f>IF(Y50="","",VLOOKUP(Y50,'【記入例】シフト記号表（勤務時間帯)'!$C$4:$K$35,9,FALSE))</f>
        <v/>
      </c>
      <c r="Z51" s="107" t="str">
        <f>IF(Z50="","",VLOOKUP(Z50,'【記入例】シフト記号表（勤務時間帯)'!$C$4:$K$35,9,FALSE))</f>
        <v/>
      </c>
      <c r="AA51" s="107" t="str">
        <f>IF(AA50="","",VLOOKUP(AA50,'【記入例】シフト記号表（勤務時間帯)'!$C$4:$K$35,9,FALSE))</f>
        <v/>
      </c>
      <c r="AB51" s="107" t="str">
        <f>IF(AB50="","",VLOOKUP(AB50,'【記入例】シフト記号表（勤務時間帯)'!$C$4:$K$35,9,FALSE))</f>
        <v/>
      </c>
      <c r="AC51" s="108" t="str">
        <f>IF(AC50="","",VLOOKUP(AC50,'【記入例】シフト記号表（勤務時間帯)'!$C$4:$K$35,9,FALSE))</f>
        <v/>
      </c>
      <c r="AD51" s="106" t="str">
        <f>IF(AD50="","",VLOOKUP(AD50,'【記入例】シフト記号表（勤務時間帯)'!$C$4:$K$35,9,FALSE))</f>
        <v/>
      </c>
      <c r="AE51" s="107" t="str">
        <f>IF(AE50="","",VLOOKUP(AE50,'【記入例】シフト記号表（勤務時間帯)'!$C$4:$K$35,9,FALSE))</f>
        <v/>
      </c>
      <c r="AF51" s="107" t="str">
        <f>IF(AF50="","",VLOOKUP(AF50,'【記入例】シフト記号表（勤務時間帯)'!$C$4:$K$35,9,FALSE))</f>
        <v/>
      </c>
      <c r="AG51" s="107" t="str">
        <f>IF(AG50="","",VLOOKUP(AG50,'【記入例】シフト記号表（勤務時間帯)'!$C$4:$K$35,9,FALSE))</f>
        <v/>
      </c>
      <c r="AH51" s="107" t="str">
        <f>IF(AH50="","",VLOOKUP(AH50,'【記入例】シフト記号表（勤務時間帯)'!$C$4:$K$35,9,FALSE))</f>
        <v/>
      </c>
      <c r="AI51" s="107" t="str">
        <f>IF(AI50="","",VLOOKUP(AI50,'【記入例】シフト記号表（勤務時間帯)'!$C$4:$K$35,9,FALSE))</f>
        <v/>
      </c>
      <c r="AJ51" s="108" t="str">
        <f>IF(AJ50="","",VLOOKUP(AJ50,'【記入例】シフト記号表（勤務時間帯)'!$C$4:$K$35,9,FALSE))</f>
        <v/>
      </c>
      <c r="AK51" s="106" t="str">
        <f>IF(AK50="","",VLOOKUP(AK50,'【記入例】シフト記号表（勤務時間帯)'!$C$4:$K$35,9,FALSE))</f>
        <v/>
      </c>
      <c r="AL51" s="107" t="str">
        <f>IF(AL50="","",VLOOKUP(AL50,'【記入例】シフト記号表（勤務時間帯)'!$C$4:$K$35,9,FALSE))</f>
        <v/>
      </c>
      <c r="AM51" s="107" t="str">
        <f>IF(AM50="","",VLOOKUP(AM50,'【記入例】シフト記号表（勤務時間帯)'!$C$4:$K$35,9,FALSE))</f>
        <v/>
      </c>
      <c r="AN51" s="107" t="str">
        <f>IF(AN50="","",VLOOKUP(AN50,'【記入例】シフト記号表（勤務時間帯)'!$C$4:$K$35,9,FALSE))</f>
        <v/>
      </c>
      <c r="AO51" s="107" t="str">
        <f>IF(AO50="","",VLOOKUP(AO50,'【記入例】シフト記号表（勤務時間帯)'!$C$4:$K$35,9,FALSE))</f>
        <v/>
      </c>
      <c r="AP51" s="107" t="str">
        <f>IF(AP50="","",VLOOKUP(AP50,'【記入例】シフト記号表（勤務時間帯)'!$C$4:$K$35,9,FALSE))</f>
        <v/>
      </c>
      <c r="AQ51" s="108" t="str">
        <f>IF(AQ50="","",VLOOKUP(AQ50,'【記入例】シフト記号表（勤務時間帯)'!$C$4:$K$35,9,FALSE))</f>
        <v/>
      </c>
      <c r="AR51" s="106" t="str">
        <f>IF(AR50="","",VLOOKUP(AR50,'【記入例】シフト記号表（勤務時間帯)'!$C$4:$K$35,9,FALSE))</f>
        <v/>
      </c>
      <c r="AS51" s="107" t="str">
        <f>IF(AS50="","",VLOOKUP(AS50,'【記入例】シフト記号表（勤務時間帯)'!$C$4:$K$35,9,FALSE))</f>
        <v/>
      </c>
      <c r="AT51" s="107" t="str">
        <f>IF(AT50="","",VLOOKUP(AT50,'【記入例】シフト記号表（勤務時間帯)'!$C$4:$K$35,9,FALSE))</f>
        <v/>
      </c>
      <c r="AU51" s="107" t="str">
        <f>IF(AU50="","",VLOOKUP(AU50,'【記入例】シフト記号表（勤務時間帯)'!$C$4:$K$35,9,FALSE))</f>
        <v/>
      </c>
      <c r="AV51" s="107" t="str">
        <f>IF(AV50="","",VLOOKUP(AV50,'【記入例】シフト記号表（勤務時間帯)'!$C$4:$K$35,9,FALSE))</f>
        <v/>
      </c>
      <c r="AW51" s="107" t="str">
        <f>IF(AW50="","",VLOOKUP(AW50,'【記入例】シフト記号表（勤務時間帯)'!$C$4:$K$35,9,FALSE))</f>
        <v/>
      </c>
      <c r="AX51" s="108" t="str">
        <f>IF(AX50="","",VLOOKUP(AX50,'【記入例】シフト記号表（勤務時間帯)'!$C$4:$K$35,9,FALSE))</f>
        <v/>
      </c>
      <c r="AY51" s="106" t="str">
        <f>IF(AY50="","",VLOOKUP(AY50,'【記入例】シフト記号表（勤務時間帯)'!$C$4:$K$35,9,FALSE))</f>
        <v/>
      </c>
      <c r="AZ51" s="107" t="str">
        <f>IF(AZ50="","",VLOOKUP(AZ50,'【記入例】シフト記号表（勤務時間帯)'!$C$4:$K$35,9,FALSE))</f>
        <v/>
      </c>
      <c r="BA51" s="108" t="str">
        <f>IF(BA50="","",VLOOKUP(BA50,'【記入例】シフト記号表（勤務時間帯)'!$C$4:$K$35,9,FALSE))</f>
        <v/>
      </c>
      <c r="BB51" s="270"/>
      <c r="BC51" s="271"/>
      <c r="BD51" s="272"/>
      <c r="BE51" s="273"/>
      <c r="BF51" s="277"/>
      <c r="BG51" s="278"/>
      <c r="BH51" s="278"/>
      <c r="BI51" s="278"/>
      <c r="BJ51" s="278"/>
      <c r="BK51" s="279"/>
    </row>
    <row r="52" spans="1:64" ht="20.25" customHeight="1" thickBot="1">
      <c r="B52" s="27"/>
      <c r="C52" s="130"/>
      <c r="D52" s="130"/>
      <c r="E52" s="130"/>
      <c r="F52" s="130"/>
      <c r="G52" s="130"/>
      <c r="H52" s="130"/>
      <c r="I52" s="130"/>
      <c r="J52" s="130"/>
      <c r="K52" s="130"/>
      <c r="L52" s="130"/>
      <c r="M52" s="130"/>
      <c r="N52" s="130"/>
      <c r="O52" s="130"/>
      <c r="P52" s="130"/>
      <c r="Q52" s="130"/>
      <c r="R52" s="130"/>
      <c r="S52" s="130"/>
      <c r="T52" s="130"/>
      <c r="U52" s="130"/>
      <c r="V52" s="131"/>
      <c r="W52" s="283"/>
      <c r="X52" s="284"/>
      <c r="Y52" s="284"/>
      <c r="Z52" s="284"/>
      <c r="AA52" s="284"/>
      <c r="AB52" s="284"/>
      <c r="AC52" s="284"/>
      <c r="AD52" s="284"/>
      <c r="AE52" s="284"/>
      <c r="AF52" s="284"/>
      <c r="AG52" s="284"/>
      <c r="AH52" s="284"/>
      <c r="AI52" s="284"/>
      <c r="AJ52" s="284"/>
      <c r="AK52" s="284"/>
      <c r="AL52" s="284"/>
      <c r="AM52" s="284"/>
      <c r="AN52" s="284"/>
      <c r="AO52" s="284"/>
      <c r="AP52" s="284"/>
      <c r="AQ52" s="284"/>
      <c r="AR52" s="284"/>
      <c r="AS52" s="284"/>
      <c r="AT52" s="284"/>
      <c r="AU52" s="284"/>
      <c r="AV52" s="284"/>
      <c r="AW52" s="284"/>
      <c r="AX52" s="284"/>
      <c r="AY52" s="284"/>
      <c r="AZ52" s="284"/>
      <c r="BA52" s="284"/>
      <c r="BB52" s="285">
        <f>SUM(BB16:BC51)</f>
        <v>536</v>
      </c>
      <c r="BC52" s="286"/>
      <c r="BD52" s="287">
        <f>SUM(BD16:BE51)</f>
        <v>121.03225806451613</v>
      </c>
      <c r="BE52" s="288"/>
      <c r="BF52" s="289"/>
      <c r="BG52" s="290"/>
      <c r="BH52" s="290"/>
      <c r="BI52" s="290"/>
      <c r="BJ52" s="290"/>
      <c r="BK52" s="291"/>
    </row>
    <row r="53" spans="1:64" ht="20.25" customHeight="1">
      <c r="C53" s="16"/>
      <c r="D53" s="67"/>
      <c r="E53" s="68"/>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2"/>
      <c r="AK53" s="1"/>
      <c r="AL53" s="1"/>
      <c r="AM53" s="1"/>
      <c r="AN53" s="1"/>
      <c r="AO53" s="1"/>
      <c r="AP53" s="1"/>
      <c r="AQ53" s="1"/>
      <c r="AR53" s="1"/>
      <c r="AS53" s="1"/>
      <c r="AT53" s="1"/>
      <c r="AU53" s="1"/>
      <c r="AV53" s="1"/>
      <c r="AW53" s="1"/>
      <c r="AX53" s="1"/>
      <c r="AY53" s="1"/>
      <c r="AZ53" s="1"/>
      <c r="BA53" s="1"/>
      <c r="BB53" s="1"/>
    </row>
    <row r="54" spans="1:64" ht="20.25" customHeight="1">
      <c r="C54" s="1" t="s">
        <v>185</v>
      </c>
      <c r="D54" s="1"/>
      <c r="E54" s="1"/>
      <c r="F54" s="1"/>
      <c r="G54" s="1"/>
      <c r="H54" s="1"/>
      <c r="I54" s="1"/>
      <c r="J54" s="1"/>
      <c r="K54" s="1"/>
      <c r="L54" s="1"/>
      <c r="M54" s="2"/>
      <c r="N54" s="1"/>
      <c r="O54" s="1"/>
      <c r="P54" s="1"/>
      <c r="Q54" s="1"/>
      <c r="R54" s="1"/>
      <c r="S54" s="1"/>
      <c r="T54" s="1"/>
      <c r="U54" s="1"/>
      <c r="V54" s="1"/>
      <c r="W54" s="97"/>
      <c r="AD54" s="97"/>
      <c r="AE54" s="97"/>
      <c r="AL54" s="97"/>
      <c r="AM54" s="1"/>
      <c r="AQ54" s="12"/>
      <c r="AR54" s="13"/>
      <c r="AS54" s="13"/>
      <c r="AT54" s="1"/>
      <c r="AU54" s="1"/>
      <c r="AV54" s="1"/>
      <c r="AW54" s="1"/>
      <c r="AX54" s="1"/>
      <c r="AY54" s="1"/>
      <c r="AZ54" s="1"/>
      <c r="BA54" s="1"/>
      <c r="BB54" s="1"/>
      <c r="BC54" s="1"/>
      <c r="BD54" s="1"/>
      <c r="BE54" s="1"/>
      <c r="BF54" s="1"/>
      <c r="BG54" s="1"/>
      <c r="BH54" s="1"/>
      <c r="BI54" s="1"/>
      <c r="BJ54" s="1"/>
      <c r="BK54" s="1"/>
      <c r="BL54" s="13"/>
    </row>
    <row r="55" spans="1:64" ht="20.25" customHeight="1">
      <c r="A55" s="1"/>
      <c r="B55" s="1"/>
      <c r="C55" s="1"/>
      <c r="D55" s="1"/>
      <c r="E55" s="1"/>
      <c r="F55" s="1"/>
      <c r="G55" s="1"/>
      <c r="H55" s="1"/>
      <c r="I55" s="1"/>
      <c r="J55" s="1"/>
      <c r="K55" s="1"/>
      <c r="L55" s="1"/>
      <c r="M55" s="2"/>
      <c r="N55" s="1"/>
      <c r="O55" s="1"/>
      <c r="P55" s="1"/>
      <c r="Q55" s="1"/>
      <c r="R55" s="1"/>
      <c r="S55" s="1"/>
      <c r="T55" s="1"/>
      <c r="U55" s="1" t="s">
        <v>143</v>
      </c>
      <c r="V55" s="1"/>
      <c r="W55" s="1"/>
      <c r="X55" s="1"/>
      <c r="Y55" s="1"/>
      <c r="Z55" s="1"/>
      <c r="AE55" s="13"/>
      <c r="AL55" s="1"/>
      <c r="AM55" s="1"/>
      <c r="AN55" s="1"/>
      <c r="AO55" s="1"/>
      <c r="AP55" s="1"/>
      <c r="AQ55" s="1"/>
      <c r="AR55" s="1"/>
      <c r="AS55" s="1"/>
      <c r="AT55" s="1"/>
      <c r="AU55" s="1"/>
      <c r="AV55" s="1"/>
      <c r="AW55" s="1"/>
      <c r="AX55" s="13"/>
    </row>
    <row r="56" spans="1:64" ht="20.25" customHeight="1">
      <c r="A56" s="1"/>
      <c r="B56" s="1"/>
      <c r="C56" s="1"/>
      <c r="D56" s="238" t="s">
        <v>78</v>
      </c>
      <c r="E56" s="238"/>
      <c r="F56" s="238" t="s">
        <v>79</v>
      </c>
      <c r="G56" s="238"/>
      <c r="H56" s="238"/>
      <c r="I56" s="238"/>
      <c r="J56" s="1"/>
      <c r="K56" s="269" t="s">
        <v>82</v>
      </c>
      <c r="L56" s="269"/>
      <c r="M56" s="269"/>
      <c r="N56" s="269"/>
      <c r="Q56" s="32" t="s">
        <v>92</v>
      </c>
      <c r="R56" s="32"/>
      <c r="S56" s="98"/>
      <c r="U56" s="240" t="s">
        <v>7</v>
      </c>
      <c r="V56" s="240"/>
      <c r="W56" s="240" t="s">
        <v>8</v>
      </c>
      <c r="X56" s="240"/>
      <c r="Y56" s="240"/>
      <c r="Z56" s="240"/>
      <c r="AE56" s="13"/>
      <c r="AL56" s="1"/>
      <c r="AM56" s="1"/>
      <c r="AN56" s="1"/>
      <c r="AO56" s="1"/>
      <c r="AP56" s="1"/>
      <c r="AQ56" s="1"/>
      <c r="AR56" s="1"/>
      <c r="AS56" s="1"/>
      <c r="AT56" s="1"/>
      <c r="AU56" s="1"/>
      <c r="AV56" s="1"/>
      <c r="AW56" s="1"/>
      <c r="AX56" s="13"/>
    </row>
    <row r="57" spans="1:64" ht="20.25" customHeight="1">
      <c r="A57" s="1"/>
      <c r="B57" s="1"/>
      <c r="C57" s="1"/>
      <c r="D57" s="239"/>
      <c r="E57" s="239"/>
      <c r="F57" s="239" t="s">
        <v>80</v>
      </c>
      <c r="G57" s="239"/>
      <c r="H57" s="239" t="s">
        <v>81</v>
      </c>
      <c r="I57" s="239"/>
      <c r="J57" s="1"/>
      <c r="K57" s="239" t="s">
        <v>80</v>
      </c>
      <c r="L57" s="239"/>
      <c r="M57" s="239" t="s">
        <v>81</v>
      </c>
      <c r="N57" s="239"/>
      <c r="Q57" s="32" t="s">
        <v>89</v>
      </c>
      <c r="R57" s="32"/>
      <c r="S57" s="98"/>
      <c r="U57" s="240" t="s">
        <v>3</v>
      </c>
      <c r="V57" s="240"/>
      <c r="W57" s="240" t="s">
        <v>107</v>
      </c>
      <c r="X57" s="240"/>
      <c r="Y57" s="240"/>
      <c r="Z57" s="240"/>
      <c r="AE57" s="13"/>
      <c r="AL57" s="1"/>
      <c r="AM57" s="1"/>
      <c r="AN57" s="1"/>
      <c r="AO57" s="1"/>
      <c r="AP57" s="1"/>
      <c r="AQ57" s="1"/>
      <c r="AR57" s="1"/>
      <c r="AS57" s="1"/>
      <c r="AT57" s="1"/>
      <c r="AU57" s="1"/>
      <c r="AV57" s="1"/>
      <c r="AW57" s="1"/>
      <c r="AX57" s="13"/>
    </row>
    <row r="58" spans="1:64" ht="20.25" customHeight="1">
      <c r="C58" s="1"/>
      <c r="D58" s="240" t="s">
        <v>3</v>
      </c>
      <c r="E58" s="240"/>
      <c r="F58" s="259">
        <f>SUMIFS($BB$16:$BC$51,$C$16:$D$51,"介護支援専門員",$E$16:$F$51,"A")</f>
        <v>296</v>
      </c>
      <c r="G58" s="259"/>
      <c r="H58" s="260">
        <f>SUMIFS($BD$16:$BE$51,$C$16:$D$51,"介護支援専門員",$E$16:$F$51,"A")</f>
        <v>66.838709677419359</v>
      </c>
      <c r="I58" s="260"/>
      <c r="J58" s="1"/>
      <c r="K58" s="265">
        <v>160</v>
      </c>
      <c r="L58" s="265"/>
      <c r="M58" s="266">
        <v>40</v>
      </c>
      <c r="N58" s="266"/>
      <c r="O58" s="146"/>
      <c r="P58" s="146"/>
      <c r="Q58" s="267">
        <v>2</v>
      </c>
      <c r="R58" s="268"/>
      <c r="S58" s="98"/>
      <c r="U58" s="240" t="s">
        <v>4</v>
      </c>
      <c r="V58" s="240"/>
      <c r="W58" s="240" t="s">
        <v>108</v>
      </c>
      <c r="X58" s="240"/>
      <c r="Y58" s="240"/>
      <c r="Z58" s="240"/>
      <c r="AE58" s="13"/>
      <c r="AL58" s="1"/>
      <c r="AM58" s="1"/>
      <c r="AN58" s="1"/>
      <c r="AO58" s="1"/>
      <c r="AP58" s="1"/>
      <c r="AQ58" s="1"/>
      <c r="AR58" s="1"/>
      <c r="AS58" s="1"/>
      <c r="AT58" s="1"/>
      <c r="AU58" s="1"/>
      <c r="AV58" s="1"/>
      <c r="AW58" s="1"/>
      <c r="AX58" s="13"/>
    </row>
    <row r="59" spans="1:64" ht="20.25" customHeight="1">
      <c r="C59" s="1"/>
      <c r="D59" s="240" t="s">
        <v>4</v>
      </c>
      <c r="E59" s="240"/>
      <c r="F59" s="259">
        <f>SUMIFS($BB$16:$BC$51,$C$16:$D$51,"介護支援専門員",$E$16:$F$51,"B")</f>
        <v>0</v>
      </c>
      <c r="G59" s="259"/>
      <c r="H59" s="260">
        <f>SUMIFS($BD$16:$BE$51,$C$16:$D$51,"介護支援専門員",$E$16:$F$51,"B")</f>
        <v>0</v>
      </c>
      <c r="I59" s="260"/>
      <c r="J59" s="1"/>
      <c r="K59" s="265">
        <v>160</v>
      </c>
      <c r="L59" s="265"/>
      <c r="M59" s="266">
        <v>40</v>
      </c>
      <c r="N59" s="266"/>
      <c r="O59" s="146"/>
      <c r="P59" s="146"/>
      <c r="Q59" s="267">
        <v>1</v>
      </c>
      <c r="R59" s="268"/>
      <c r="S59" s="98"/>
      <c r="U59" s="240" t="s">
        <v>5</v>
      </c>
      <c r="V59" s="240"/>
      <c r="W59" s="240" t="s">
        <v>109</v>
      </c>
      <c r="X59" s="240"/>
      <c r="Y59" s="240"/>
      <c r="Z59" s="240"/>
      <c r="AE59" s="13"/>
      <c r="AL59" s="1"/>
      <c r="AM59" s="1"/>
      <c r="AN59" s="1"/>
      <c r="AO59" s="1"/>
      <c r="AP59" s="1"/>
      <c r="AQ59" s="1"/>
      <c r="AR59" s="1"/>
      <c r="AS59" s="1"/>
      <c r="AT59" s="1"/>
      <c r="AU59" s="1"/>
      <c r="AV59" s="1"/>
      <c r="AW59" s="1"/>
      <c r="AX59" s="13"/>
    </row>
    <row r="60" spans="1:64" ht="20.25" customHeight="1">
      <c r="C60" s="1"/>
      <c r="D60" s="240" t="s">
        <v>5</v>
      </c>
      <c r="E60" s="240"/>
      <c r="F60" s="259">
        <f>SUMIFS($BB$16:$BC$51,$C$16:$D$51,"介護支援専門員",$E$16:$F$51,"C")</f>
        <v>63.999999999999979</v>
      </c>
      <c r="G60" s="259"/>
      <c r="H60" s="260">
        <f>SUMIFS($BD$16:$BE$51,$C$16:$D$51,"介護支援専門員",$E$16:$F$51,"C")</f>
        <v>14.451612903225801</v>
      </c>
      <c r="I60" s="260"/>
      <c r="J60" s="1"/>
      <c r="K60" s="263"/>
      <c r="L60" s="263"/>
      <c r="M60" s="264">
        <v>0</v>
      </c>
      <c r="N60" s="264"/>
      <c r="Q60" s="253" t="s">
        <v>74</v>
      </c>
      <c r="R60" s="255"/>
      <c r="S60" s="98"/>
      <c r="U60" s="240" t="s">
        <v>6</v>
      </c>
      <c r="V60" s="240"/>
      <c r="W60" s="240" t="s">
        <v>142</v>
      </c>
      <c r="X60" s="240"/>
      <c r="Y60" s="240"/>
      <c r="Z60" s="240"/>
    </row>
    <row r="61" spans="1:64" ht="20.25" customHeight="1">
      <c r="C61" s="1"/>
      <c r="D61" s="240" t="s">
        <v>6</v>
      </c>
      <c r="E61" s="240"/>
      <c r="F61" s="259">
        <f>SUMIFS($BB$16:$BC$51,$C$16:$D$51,"介護支援専門員",$E$16:$F$51,"D")</f>
        <v>0</v>
      </c>
      <c r="G61" s="259"/>
      <c r="H61" s="260">
        <f>SUMIFS($BD$16:$BE$51,$C$16:$D$51,"介護支援専門員",$E$16:$F$51,"D")</f>
        <v>0</v>
      </c>
      <c r="I61" s="260"/>
      <c r="J61" s="1"/>
      <c r="K61" s="263">
        <v>0</v>
      </c>
      <c r="L61" s="263"/>
      <c r="M61" s="264">
        <v>0</v>
      </c>
      <c r="N61" s="264"/>
      <c r="Q61" s="253" t="s">
        <v>74</v>
      </c>
      <c r="R61" s="255"/>
      <c r="S61" s="98"/>
      <c r="W61" s="97"/>
    </row>
    <row r="62" spans="1:64" ht="20.25" customHeight="1">
      <c r="C62" s="1"/>
      <c r="D62" s="240" t="s">
        <v>63</v>
      </c>
      <c r="E62" s="240"/>
      <c r="F62" s="259">
        <f>SUM(F58:G61)</f>
        <v>360</v>
      </c>
      <c r="G62" s="259"/>
      <c r="H62" s="260">
        <f>SUM(H58:I61)</f>
        <v>81.290322580645153</v>
      </c>
      <c r="I62" s="260"/>
      <c r="J62" s="1"/>
      <c r="K62" s="259">
        <f>SUM(K58:L61)</f>
        <v>320</v>
      </c>
      <c r="L62" s="259"/>
      <c r="M62" s="260">
        <f>SUM(M58:N61)</f>
        <v>80</v>
      </c>
      <c r="N62" s="260"/>
      <c r="Q62" s="261">
        <f>SUM(Q58:R59)</f>
        <v>3</v>
      </c>
      <c r="R62" s="262"/>
      <c r="S62" s="98"/>
      <c r="W62" s="97"/>
    </row>
    <row r="63" spans="1:64" ht="20.25" customHeight="1">
      <c r="C63" s="99"/>
      <c r="D63" s="100"/>
      <c r="E63" s="100"/>
      <c r="F63" s="100"/>
      <c r="G63" s="100"/>
      <c r="H63" s="101"/>
      <c r="I63" s="101"/>
      <c r="J63" s="101"/>
      <c r="K63" s="102"/>
      <c r="L63" s="102"/>
      <c r="M63" s="102"/>
      <c r="N63" s="95"/>
      <c r="O63" s="96"/>
      <c r="P63" s="96"/>
      <c r="Q63" s="96"/>
      <c r="R63" s="96"/>
      <c r="S63" s="96"/>
      <c r="T63" s="97"/>
      <c r="U63" s="97"/>
      <c r="V63" s="97"/>
      <c r="W63" s="97"/>
    </row>
    <row r="64" spans="1:64" ht="20.25" customHeight="1">
      <c r="C64" s="99"/>
      <c r="D64" s="2" t="s">
        <v>90</v>
      </c>
      <c r="E64" s="1"/>
      <c r="F64" s="1"/>
      <c r="G64" s="1"/>
      <c r="H64" s="1"/>
      <c r="I64" s="1"/>
      <c r="J64" s="1"/>
      <c r="K64" s="1"/>
      <c r="L64" s="1"/>
      <c r="M64" s="33"/>
      <c r="N64" s="33"/>
      <c r="O64" s="1"/>
      <c r="P64" s="1"/>
      <c r="Q64" s="1"/>
      <c r="R64" s="1"/>
      <c r="S64" s="1"/>
      <c r="T64" s="1"/>
      <c r="U64" s="1" t="s">
        <v>195</v>
      </c>
      <c r="V64" s="1"/>
      <c r="W64" s="1"/>
      <c r="X64" s="1"/>
      <c r="Y64" s="1"/>
      <c r="Z64" s="1"/>
      <c r="AA64" s="1"/>
      <c r="AB64" s="1"/>
      <c r="AC64" s="1"/>
      <c r="AD64" s="2"/>
      <c r="AE64" s="1"/>
      <c r="AF64" s="1"/>
      <c r="AG64" s="1"/>
      <c r="AH64" s="1"/>
      <c r="AI64" s="98"/>
      <c r="AJ64" s="98"/>
    </row>
    <row r="65" spans="3:39" ht="20.25" customHeight="1">
      <c r="C65" s="99"/>
      <c r="D65" s="1" t="s">
        <v>83</v>
      </c>
      <c r="E65" s="1"/>
      <c r="F65" s="1"/>
      <c r="G65" s="1"/>
      <c r="H65" s="1"/>
      <c r="I65" s="1" t="s">
        <v>85</v>
      </c>
      <c r="J65" s="1"/>
      <c r="K65" s="1"/>
      <c r="L65" s="1"/>
      <c r="M65" s="2"/>
      <c r="N65" s="1"/>
      <c r="O65" s="1"/>
      <c r="P65" s="1"/>
      <c r="Q65" s="1"/>
      <c r="R65" s="1"/>
      <c r="S65" s="1"/>
      <c r="T65" s="1"/>
      <c r="U65" s="1" t="s">
        <v>92</v>
      </c>
      <c r="V65" s="1"/>
      <c r="W65" s="1"/>
      <c r="X65" s="1"/>
      <c r="Y65" s="1"/>
      <c r="Z65" s="1"/>
      <c r="AA65" s="1"/>
      <c r="AB65" s="1"/>
      <c r="AC65" s="1"/>
      <c r="AD65" s="2"/>
      <c r="AE65" s="238"/>
      <c r="AF65" s="238"/>
      <c r="AG65" s="238"/>
      <c r="AH65" s="238"/>
      <c r="AI65" s="98"/>
      <c r="AJ65" s="98"/>
    </row>
    <row r="66" spans="3:39" ht="20.25" customHeight="1">
      <c r="C66" s="99"/>
      <c r="D66" s="1" t="s">
        <v>84</v>
      </c>
      <c r="E66" s="1"/>
      <c r="F66" s="1"/>
      <c r="G66" s="1"/>
      <c r="H66" s="1"/>
      <c r="I66" s="1" t="s">
        <v>86</v>
      </c>
      <c r="J66" s="1"/>
      <c r="K66" s="1"/>
      <c r="L66" s="1"/>
      <c r="M66" s="2"/>
      <c r="N66" s="1" t="s">
        <v>87</v>
      </c>
      <c r="O66" s="1"/>
      <c r="P66" s="1"/>
      <c r="Q66" s="1"/>
      <c r="R66" s="1"/>
      <c r="S66" s="1"/>
      <c r="T66" s="1"/>
      <c r="U66" s="10" t="s">
        <v>88</v>
      </c>
      <c r="Z66" s="1" t="s">
        <v>91</v>
      </c>
      <c r="AE66" s="239" t="s">
        <v>63</v>
      </c>
      <c r="AF66" s="239"/>
      <c r="AG66" s="239"/>
      <c r="AH66" s="239"/>
      <c r="AI66" s="98"/>
      <c r="AJ66" s="134" t="s">
        <v>169</v>
      </c>
      <c r="AK66" s="133"/>
      <c r="AL66" s="133"/>
      <c r="AM66" s="133"/>
    </row>
    <row r="67" spans="3:39" ht="20.25" customHeight="1">
      <c r="C67" s="98"/>
      <c r="D67" s="249">
        <f>M62</f>
        <v>80</v>
      </c>
      <c r="E67" s="240"/>
      <c r="F67" s="240"/>
      <c r="G67" s="240"/>
      <c r="H67" s="129" t="s">
        <v>64</v>
      </c>
      <c r="I67" s="240">
        <f>$BA$5</f>
        <v>40</v>
      </c>
      <c r="J67" s="240"/>
      <c r="K67" s="240"/>
      <c r="L67" s="240"/>
      <c r="M67" s="129" t="s">
        <v>65</v>
      </c>
      <c r="N67" s="250">
        <f>ROUNDDOWN(D67/I67,1)</f>
        <v>2</v>
      </c>
      <c r="O67" s="251"/>
      <c r="P67" s="251"/>
      <c r="Q67" s="251"/>
      <c r="R67" s="252"/>
      <c r="S67" s="136"/>
      <c r="T67" s="137"/>
      <c r="U67" s="253">
        <f>Q62</f>
        <v>3</v>
      </c>
      <c r="V67" s="254"/>
      <c r="W67" s="254"/>
      <c r="X67" s="255"/>
      <c r="Y67" s="129" t="s">
        <v>159</v>
      </c>
      <c r="Z67" s="250">
        <f>N67</f>
        <v>2</v>
      </c>
      <c r="AA67" s="251"/>
      <c r="AB67" s="251"/>
      <c r="AC67" s="252"/>
      <c r="AD67" s="129" t="s">
        <v>65</v>
      </c>
      <c r="AE67" s="256">
        <f>ROUNDDOWN(U67+Z67,1)</f>
        <v>5</v>
      </c>
      <c r="AF67" s="257"/>
      <c r="AG67" s="257"/>
      <c r="AH67" s="258"/>
      <c r="AI67" s="98"/>
      <c r="AJ67" s="235">
        <f>IF(BE9="","",ROUNDUP(BE9/44,0))</f>
        <v>3</v>
      </c>
      <c r="AK67" s="236"/>
      <c r="AL67" s="236"/>
      <c r="AM67" s="237"/>
    </row>
    <row r="68" spans="3:39" ht="20.25" customHeight="1">
      <c r="C68" s="98"/>
      <c r="D68" s="1"/>
      <c r="E68" s="1"/>
      <c r="F68" s="1"/>
      <c r="G68" s="1"/>
      <c r="H68" s="1"/>
      <c r="I68" s="1"/>
      <c r="J68" s="1"/>
      <c r="K68" s="1"/>
      <c r="L68" s="1"/>
      <c r="M68" s="2"/>
      <c r="N68" s="1" t="s">
        <v>144</v>
      </c>
      <c r="O68" s="1"/>
      <c r="P68" s="1"/>
      <c r="Q68" s="1"/>
      <c r="R68" s="1"/>
      <c r="S68" s="1"/>
      <c r="T68" s="1"/>
      <c r="U68" s="1"/>
      <c r="V68" s="98"/>
      <c r="W68" s="98"/>
    </row>
    <row r="69" spans="3:39" ht="20.25" customHeight="1">
      <c r="C69" s="98"/>
    </row>
    <row r="70" spans="3:39" ht="20.25" customHeight="1">
      <c r="C70" s="98"/>
    </row>
    <row r="71" spans="3:39" ht="20.25" customHeight="1">
      <c r="C71" s="98"/>
    </row>
    <row r="72" spans="3:39" ht="20.25" customHeight="1">
      <c r="C72" s="98"/>
    </row>
    <row r="73" spans="3:39" ht="20.25" customHeight="1">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c r="AC73" s="98"/>
      <c r="AD73" s="98"/>
      <c r="AE73" s="98"/>
      <c r="AF73" s="98"/>
      <c r="AG73" s="98"/>
      <c r="AH73" s="98"/>
      <c r="AI73" s="98"/>
      <c r="AJ73" s="98"/>
      <c r="AK73" s="98"/>
      <c r="AL73" s="98"/>
    </row>
  </sheetData>
  <sheetProtection sheet="1" insertRows="0"/>
  <mergeCells count="312">
    <mergeCell ref="AT1:BH1"/>
    <mergeCell ref="AB2:AC2"/>
    <mergeCell ref="AE2:AF2"/>
    <mergeCell ref="AI2:AJ2"/>
    <mergeCell ref="AT2:BH2"/>
    <mergeCell ref="BG3:BJ3"/>
    <mergeCell ref="BE7:BF7"/>
    <mergeCell ref="B8:Y8"/>
    <mergeCell ref="B9:Y9"/>
    <mergeCell ref="BE9:BF9"/>
    <mergeCell ref="B4:I4"/>
    <mergeCell ref="AW5:AX5"/>
    <mergeCell ref="BA5:BB5"/>
    <mergeCell ref="BE5:BF5"/>
    <mergeCell ref="K6:M6"/>
    <mergeCell ref="O6:Q6"/>
    <mergeCell ref="S6:T6"/>
    <mergeCell ref="B11:B15"/>
    <mergeCell ref="C11:D15"/>
    <mergeCell ref="E11:F15"/>
    <mergeCell ref="G11:K15"/>
    <mergeCell ref="L11:O15"/>
    <mergeCell ref="P11:Q15"/>
    <mergeCell ref="K7:M7"/>
    <mergeCell ref="O7:Q7"/>
    <mergeCell ref="S7:T7"/>
    <mergeCell ref="R11:S15"/>
    <mergeCell ref="W11:BA11"/>
    <mergeCell ref="BB11:BC15"/>
    <mergeCell ref="BD11:BE15"/>
    <mergeCell ref="BF11:BK15"/>
    <mergeCell ref="W12:AC12"/>
    <mergeCell ref="AD12:AJ12"/>
    <mergeCell ref="AK12:AQ12"/>
    <mergeCell ref="AR12:AX12"/>
    <mergeCell ref="AY12:BA12"/>
    <mergeCell ref="BB16:BC17"/>
    <mergeCell ref="BD16:BE17"/>
    <mergeCell ref="BF16:BK17"/>
    <mergeCell ref="T17:V17"/>
    <mergeCell ref="B18:B19"/>
    <mergeCell ref="C18:D19"/>
    <mergeCell ref="E18:F19"/>
    <mergeCell ref="G18:K19"/>
    <mergeCell ref="L18:O19"/>
    <mergeCell ref="T18:V18"/>
    <mergeCell ref="B16:B17"/>
    <mergeCell ref="C16:D17"/>
    <mergeCell ref="E16:F17"/>
    <mergeCell ref="G16:K17"/>
    <mergeCell ref="L16:O17"/>
    <mergeCell ref="T16:V16"/>
    <mergeCell ref="BB18:BC19"/>
    <mergeCell ref="BD18:BE19"/>
    <mergeCell ref="BF18:BK19"/>
    <mergeCell ref="T19:V19"/>
    <mergeCell ref="R16:S17"/>
    <mergeCell ref="P18:Q19"/>
    <mergeCell ref="R18:S19"/>
    <mergeCell ref="P16:Q17"/>
    <mergeCell ref="B20:B21"/>
    <mergeCell ref="C20:D21"/>
    <mergeCell ref="E20:F21"/>
    <mergeCell ref="G20:K21"/>
    <mergeCell ref="L20:O21"/>
    <mergeCell ref="T20:V20"/>
    <mergeCell ref="BB20:BC21"/>
    <mergeCell ref="BD20:BE21"/>
    <mergeCell ref="BF20:BK21"/>
    <mergeCell ref="T21:V21"/>
    <mergeCell ref="P20:Q21"/>
    <mergeCell ref="R20:S21"/>
    <mergeCell ref="B22:B23"/>
    <mergeCell ref="C22:D23"/>
    <mergeCell ref="E22:F23"/>
    <mergeCell ref="G22:K23"/>
    <mergeCell ref="L22:O23"/>
    <mergeCell ref="T22:V22"/>
    <mergeCell ref="BB22:BC23"/>
    <mergeCell ref="BD22:BE23"/>
    <mergeCell ref="BF22:BK23"/>
    <mergeCell ref="T23:V23"/>
    <mergeCell ref="P22:Q23"/>
    <mergeCell ref="R22:S23"/>
    <mergeCell ref="B24:B25"/>
    <mergeCell ref="C24:D25"/>
    <mergeCell ref="E24:F25"/>
    <mergeCell ref="G24:K25"/>
    <mergeCell ref="L24:O25"/>
    <mergeCell ref="T24:V24"/>
    <mergeCell ref="BB24:BC25"/>
    <mergeCell ref="BD24:BE25"/>
    <mergeCell ref="BF24:BK25"/>
    <mergeCell ref="T25:V25"/>
    <mergeCell ref="B26:B27"/>
    <mergeCell ref="C26:D27"/>
    <mergeCell ref="E26:F27"/>
    <mergeCell ref="G26:K27"/>
    <mergeCell ref="L26:O27"/>
    <mergeCell ref="T26:V26"/>
    <mergeCell ref="BB26:BC27"/>
    <mergeCell ref="BD26:BE27"/>
    <mergeCell ref="BF26:BK27"/>
    <mergeCell ref="T27:V27"/>
    <mergeCell ref="B28:B29"/>
    <mergeCell ref="C28:D29"/>
    <mergeCell ref="E28:F29"/>
    <mergeCell ref="G28:K29"/>
    <mergeCell ref="L28:O29"/>
    <mergeCell ref="T28:V28"/>
    <mergeCell ref="BB28:BC29"/>
    <mergeCell ref="BD28:BE29"/>
    <mergeCell ref="BF28:BK29"/>
    <mergeCell ref="T29:V29"/>
    <mergeCell ref="B30:B31"/>
    <mergeCell ref="C30:D31"/>
    <mergeCell ref="E30:F31"/>
    <mergeCell ref="G30:K31"/>
    <mergeCell ref="L30:O31"/>
    <mergeCell ref="T30:V30"/>
    <mergeCell ref="BB30:BC31"/>
    <mergeCell ref="BD30:BE31"/>
    <mergeCell ref="BF30:BK31"/>
    <mergeCell ref="T31:V31"/>
    <mergeCell ref="B32:B33"/>
    <mergeCell ref="C32:D33"/>
    <mergeCell ref="E32:F33"/>
    <mergeCell ref="G32:K33"/>
    <mergeCell ref="L32:O33"/>
    <mergeCell ref="T32:V32"/>
    <mergeCell ref="BB32:BC33"/>
    <mergeCell ref="BD32:BE33"/>
    <mergeCell ref="BF32:BK33"/>
    <mergeCell ref="T33:V33"/>
    <mergeCell ref="P32:Q33"/>
    <mergeCell ref="R32:S33"/>
    <mergeCell ref="B34:B35"/>
    <mergeCell ref="C34:D35"/>
    <mergeCell ref="E34:F35"/>
    <mergeCell ref="G34:K35"/>
    <mergeCell ref="L34:O35"/>
    <mergeCell ref="T34:V34"/>
    <mergeCell ref="BB34:BC35"/>
    <mergeCell ref="BD34:BE35"/>
    <mergeCell ref="BF34:BK35"/>
    <mergeCell ref="T35:V35"/>
    <mergeCell ref="P34:Q35"/>
    <mergeCell ref="R34:S35"/>
    <mergeCell ref="B36:B37"/>
    <mergeCell ref="C36:D37"/>
    <mergeCell ref="E36:F37"/>
    <mergeCell ref="G36:K37"/>
    <mergeCell ref="L36:O37"/>
    <mergeCell ref="T36:V36"/>
    <mergeCell ref="BB36:BC37"/>
    <mergeCell ref="BD36:BE37"/>
    <mergeCell ref="BF36:BK37"/>
    <mergeCell ref="T37:V37"/>
    <mergeCell ref="P36:Q37"/>
    <mergeCell ref="R36:S37"/>
    <mergeCell ref="B38:B39"/>
    <mergeCell ref="C38:D39"/>
    <mergeCell ref="E38:F39"/>
    <mergeCell ref="G38:K39"/>
    <mergeCell ref="L38:O39"/>
    <mergeCell ref="T38:V38"/>
    <mergeCell ref="BB38:BC39"/>
    <mergeCell ref="BD38:BE39"/>
    <mergeCell ref="BF38:BK39"/>
    <mergeCell ref="T39:V39"/>
    <mergeCell ref="P38:Q39"/>
    <mergeCell ref="R38:S39"/>
    <mergeCell ref="B40:B41"/>
    <mergeCell ref="C40:D41"/>
    <mergeCell ref="E40:F41"/>
    <mergeCell ref="G40:K41"/>
    <mergeCell ref="L40:O41"/>
    <mergeCell ref="T40:V40"/>
    <mergeCell ref="BB40:BC41"/>
    <mergeCell ref="BD40:BE41"/>
    <mergeCell ref="BF40:BK41"/>
    <mergeCell ref="T41:V41"/>
    <mergeCell ref="BB44:BC45"/>
    <mergeCell ref="BD44:BE45"/>
    <mergeCell ref="BF44:BK45"/>
    <mergeCell ref="T45:V45"/>
    <mergeCell ref="B42:B43"/>
    <mergeCell ref="C42:D43"/>
    <mergeCell ref="E42:F43"/>
    <mergeCell ref="G42:K43"/>
    <mergeCell ref="L42:O43"/>
    <mergeCell ref="T42:V42"/>
    <mergeCell ref="BB42:BC43"/>
    <mergeCell ref="BD42:BE43"/>
    <mergeCell ref="BF42:BK43"/>
    <mergeCell ref="T43:V43"/>
    <mergeCell ref="B50:B51"/>
    <mergeCell ref="C50:D51"/>
    <mergeCell ref="E50:F51"/>
    <mergeCell ref="G50:K51"/>
    <mergeCell ref="L50:O51"/>
    <mergeCell ref="T50:V50"/>
    <mergeCell ref="B44:B45"/>
    <mergeCell ref="C44:D45"/>
    <mergeCell ref="E44:F45"/>
    <mergeCell ref="G44:K45"/>
    <mergeCell ref="L44:O45"/>
    <mergeCell ref="T44:V44"/>
    <mergeCell ref="BB46:BC47"/>
    <mergeCell ref="BD46:BE47"/>
    <mergeCell ref="BF46:BK47"/>
    <mergeCell ref="T47:V47"/>
    <mergeCell ref="B48:B49"/>
    <mergeCell ref="C48:D49"/>
    <mergeCell ref="E48:F49"/>
    <mergeCell ref="G48:K49"/>
    <mergeCell ref="L48:O49"/>
    <mergeCell ref="T48:V48"/>
    <mergeCell ref="B46:B47"/>
    <mergeCell ref="C46:D47"/>
    <mergeCell ref="E46:F47"/>
    <mergeCell ref="G46:K47"/>
    <mergeCell ref="L46:O47"/>
    <mergeCell ref="T46:V46"/>
    <mergeCell ref="BB50:BC51"/>
    <mergeCell ref="BD50:BE51"/>
    <mergeCell ref="BF50:BK51"/>
    <mergeCell ref="T51:V51"/>
    <mergeCell ref="W52:BA52"/>
    <mergeCell ref="BB52:BC52"/>
    <mergeCell ref="BD52:BE52"/>
    <mergeCell ref="BF52:BK52"/>
    <mergeCell ref="BB48:BC49"/>
    <mergeCell ref="BD48:BE49"/>
    <mergeCell ref="BF48:BK49"/>
    <mergeCell ref="T49:V49"/>
    <mergeCell ref="D58:E58"/>
    <mergeCell ref="F58:G58"/>
    <mergeCell ref="H58:I58"/>
    <mergeCell ref="K58:L58"/>
    <mergeCell ref="M58:N58"/>
    <mergeCell ref="Q58:R58"/>
    <mergeCell ref="U58:V58"/>
    <mergeCell ref="W58:Z58"/>
    <mergeCell ref="D56:E57"/>
    <mergeCell ref="F56:I56"/>
    <mergeCell ref="K56:N56"/>
    <mergeCell ref="U56:V56"/>
    <mergeCell ref="W56:Z56"/>
    <mergeCell ref="F57:G57"/>
    <mergeCell ref="H57:I57"/>
    <mergeCell ref="K57:L57"/>
    <mergeCell ref="M57:N57"/>
    <mergeCell ref="U57:V57"/>
    <mergeCell ref="D61:E61"/>
    <mergeCell ref="F61:G61"/>
    <mergeCell ref="H61:I61"/>
    <mergeCell ref="K61:L61"/>
    <mergeCell ref="M61:N61"/>
    <mergeCell ref="Q61:R61"/>
    <mergeCell ref="U59:V59"/>
    <mergeCell ref="W59:Z59"/>
    <mergeCell ref="D60:E60"/>
    <mergeCell ref="F60:G60"/>
    <mergeCell ref="H60:I60"/>
    <mergeCell ref="K60:L60"/>
    <mergeCell ref="M60:N60"/>
    <mergeCell ref="Q60:R60"/>
    <mergeCell ref="U60:V60"/>
    <mergeCell ref="W60:Z60"/>
    <mergeCell ref="D59:E59"/>
    <mergeCell ref="F59:G59"/>
    <mergeCell ref="H59:I59"/>
    <mergeCell ref="K59:L59"/>
    <mergeCell ref="M59:N59"/>
    <mergeCell ref="Q59:R59"/>
    <mergeCell ref="D67:G67"/>
    <mergeCell ref="I67:L67"/>
    <mergeCell ref="N67:R67"/>
    <mergeCell ref="U67:X67"/>
    <mergeCell ref="Z67:AC67"/>
    <mergeCell ref="AE67:AH67"/>
    <mergeCell ref="D62:E62"/>
    <mergeCell ref="F62:G62"/>
    <mergeCell ref="H62:I62"/>
    <mergeCell ref="K62:L62"/>
    <mergeCell ref="M62:N62"/>
    <mergeCell ref="Q62:R62"/>
    <mergeCell ref="AJ67:AM67"/>
    <mergeCell ref="AE65:AH65"/>
    <mergeCell ref="AE66:AH66"/>
    <mergeCell ref="W57:Z57"/>
    <mergeCell ref="R24:S25"/>
    <mergeCell ref="P26:Q27"/>
    <mergeCell ref="R26:S27"/>
    <mergeCell ref="P28:Q29"/>
    <mergeCell ref="R28:S29"/>
    <mergeCell ref="P30:Q31"/>
    <mergeCell ref="R30:S31"/>
    <mergeCell ref="P24:Q25"/>
    <mergeCell ref="P46:Q47"/>
    <mergeCell ref="R46:S47"/>
    <mergeCell ref="P48:Q49"/>
    <mergeCell ref="R48:S49"/>
    <mergeCell ref="P50:Q51"/>
    <mergeCell ref="R50:S51"/>
    <mergeCell ref="P40:Q41"/>
    <mergeCell ref="R40:S41"/>
    <mergeCell ref="P42:Q43"/>
    <mergeCell ref="R42:S43"/>
    <mergeCell ref="P44:Q45"/>
    <mergeCell ref="R44:S45"/>
  </mergeCells>
  <phoneticPr fontId="1"/>
  <conditionalFormatting sqref="Q58">
    <cfRule type="expression" dxfId="17" priority="1">
      <formula>OR(#REF!=$B57,#REF!=$B57)</formula>
    </cfRule>
  </conditionalFormatting>
  <conditionalFormatting sqref="Q61 W61">
    <cfRule type="expression" dxfId="16" priority="8">
      <formula>OR(#REF!=$B53,#REF!=$B53)</formula>
    </cfRule>
  </conditionalFormatting>
  <conditionalFormatting sqref="Q56:R56 T65">
    <cfRule type="expression" dxfId="15" priority="9">
      <formula>OR(#REF!=$B54,#REF!=$B54)</formula>
    </cfRule>
  </conditionalFormatting>
  <conditionalFormatting sqref="T66">
    <cfRule type="expression" dxfId="14" priority="7">
      <formula>OR(#REF!=$B53,#REF!=$B53)</formula>
    </cfRule>
  </conditionalFormatting>
  <conditionalFormatting sqref="T54:W54 AD54:AE54 AL54 T55 Q57:R57 Q59:Q60 Q62 W62 T63:W63 T64">
    <cfRule type="expression" dxfId="13" priority="6">
      <formula>OR(#REF!=$B53,#REF!=$B53)</formula>
    </cfRule>
  </conditionalFormatting>
  <conditionalFormatting sqref="U55:Z55">
    <cfRule type="expression" dxfId="12" priority="4">
      <formula>OR(#REF!=$B47,#REF!=$B47)</formula>
    </cfRule>
  </conditionalFormatting>
  <conditionalFormatting sqref="U56:Z58">
    <cfRule type="expression" dxfId="11" priority="2">
      <formula>OR(#REF!=$B55,#REF!=$B55)</formula>
    </cfRule>
  </conditionalFormatting>
  <conditionalFormatting sqref="U59:Z59">
    <cfRule type="expression" dxfId="10" priority="5">
      <formula>OR(#REF!=$B57,#REF!=$B57)</formula>
    </cfRule>
  </conditionalFormatting>
  <conditionalFormatting sqref="U60:Z60">
    <cfRule type="expression" dxfId="9" priority="3">
      <formula>OR(#REF!=$B47,#REF!=$B47)</formula>
    </cfRule>
  </conditionalFormatting>
  <dataValidations count="6">
    <dataValidation type="list" allowBlank="1" showInputMessage="1" showErrorMessage="1" sqref="W24:BA24 W50:BA50 W48:BA48 W46:BA46 W44:BA44 W42:BA42 W40:BA40 W38:BA38 W36:BA36 W34:BA34 W32:BA32 W30:BA30 W28:BA28 W26:BA26" xr:uid="{00000000-0002-0000-0100-000000000000}">
      <formula1>$C$4:$C$36</formula1>
    </dataValidation>
    <dataValidation type="list" errorStyle="warning" allowBlank="1" showInputMessage="1" showErrorMessage="1" error="リストにない場合のみ、入力してください。" sqref="G16:K51" xr:uid="{00000000-0002-0000-0100-000001000000}">
      <formula1>INDIRECT(C16)</formula1>
    </dataValidation>
    <dataValidation type="decimal" allowBlank="1" showInputMessage="1" showErrorMessage="1" error="入力可能範囲　32～40" sqref="BA5:BB5" xr:uid="{00000000-0002-0000-0100-000002000000}">
      <formula1>32</formula1>
      <formula2>40</formula2>
    </dataValidation>
    <dataValidation type="list" allowBlank="1" showInputMessage="1" showErrorMessage="1" sqref="B6:I7" xr:uid="{00000000-0002-0000-0100-000003000000}">
      <formula1>"○,－"</formula1>
    </dataValidation>
    <dataValidation type="list" allowBlank="1" showInputMessage="1" showErrorMessage="1" sqref="C16 C18 C36 C46 C24 C26 C28 C30 C32 C34 C48 C50 C44 C42 C40 C38 C20 C22" xr:uid="{00000000-0002-0000-0100-000004000000}">
      <formula1>職種</formula1>
    </dataValidation>
    <dataValidation type="list" allowBlank="1" showInputMessage="1" showErrorMessage="1" sqref="E18 E20 E22 E24 E26 E28 E30 E32 E34 E50 E48 E16:F17 E44 E42 E40 E38 E36 E46" xr:uid="{00000000-0002-0000-0100-000005000000}">
      <formula1>"A, B, C, D"</formula1>
    </dataValidation>
  </dataValidations>
  <pageMargins left="0.23622047244094491" right="0.23622047244094491" top="0.43307086614173229" bottom="0.27559055118110237" header="0.31496062992125984" footer="0.31496062992125984"/>
  <pageSetup paperSize="9" scale="37" fitToHeight="0" orientation="landscape" r:id="rId1"/>
  <colBreaks count="1" manualBreakCount="1">
    <brk id="65" max="104857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6000000}">
          <x14:formula1>
            <xm:f>'【記入例】シフト記号表（勤務時間帯)'!$C$4:$C$35</xm:f>
          </x14:formula1>
          <xm:sqref>W16:BA16 W18:BA18 W20:BA20 W22:BA22</xm:sqref>
        </x14:dataValidation>
        <x14:dataValidation type="list" allowBlank="1" showInputMessage="1" showErrorMessage="1" xr:uid="{00000000-0002-0000-0100-000007000000}">
          <x14:formula1>
            <xm:f>プルダウン・リスト!$C$4:$C$9</xm:f>
          </x14:formula1>
          <xm:sqref>AT1:BH1</xm:sqref>
        </x14:dataValidation>
        <x14:dataValidation type="list" allowBlank="1" showInputMessage="1" showErrorMessage="1" xr:uid="{00000000-0002-0000-0100-000008000000}">
          <x14:formula1>
            <xm:f>プルダウン・リスト!$D$4:$D$5</xm:f>
          </x14:formula1>
          <xm:sqref>R16:S51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00"/>
    <pageSetUpPr fitToPage="1"/>
  </sheetPr>
  <dimension ref="B1:M35"/>
  <sheetViews>
    <sheetView view="pageBreakPreview" topLeftCell="A21" zoomScaleNormal="100" zoomScaleSheetLayoutView="100" workbookViewId="0">
      <selection activeCell="L16" sqref="L16:O17"/>
    </sheetView>
  </sheetViews>
  <sheetFormatPr defaultColWidth="9" defaultRowHeight="18"/>
  <cols>
    <col min="1" max="1" width="1.59765625" style="29" customWidth="1"/>
    <col min="2" max="2" width="15.09765625" style="28" bestFit="1" customWidth="1"/>
    <col min="3" max="3" width="10.59765625" style="28" customWidth="1"/>
    <col min="4" max="4" width="3.3984375" style="28" bestFit="1" customWidth="1"/>
    <col min="5" max="5" width="15.59765625" style="29" customWidth="1"/>
    <col min="6" max="6" width="3.3984375" style="29" bestFit="1" customWidth="1"/>
    <col min="7" max="7" width="15.59765625" style="29" customWidth="1"/>
    <col min="8" max="8" width="3.3984375" style="29" bestFit="1" customWidth="1"/>
    <col min="9" max="9" width="15.59765625" style="28" customWidth="1"/>
    <col min="10" max="10" width="3.3984375" style="29" bestFit="1" customWidth="1"/>
    <col min="11" max="11" width="15.59765625" style="29" customWidth="1"/>
    <col min="12" max="12" width="5" style="29" customWidth="1"/>
    <col min="13" max="16384" width="9" style="29"/>
  </cols>
  <sheetData>
    <row r="1" spans="2:11">
      <c r="B1" s="52" t="s">
        <v>115</v>
      </c>
    </row>
    <row r="2" spans="2:11">
      <c r="B2" s="30" t="s">
        <v>114</v>
      </c>
      <c r="E2" s="104" t="s">
        <v>180</v>
      </c>
      <c r="I2" s="105" t="s">
        <v>181</v>
      </c>
    </row>
    <row r="3" spans="2:11">
      <c r="B3" s="28" t="s">
        <v>69</v>
      </c>
      <c r="C3" s="28" t="s">
        <v>7</v>
      </c>
      <c r="E3" s="28" t="s">
        <v>51</v>
      </c>
      <c r="F3" s="28"/>
      <c r="G3" s="28" t="s">
        <v>52</v>
      </c>
      <c r="I3" s="28" t="s">
        <v>54</v>
      </c>
      <c r="K3" s="28" t="s">
        <v>53</v>
      </c>
    </row>
    <row r="4" spans="2:11">
      <c r="B4" s="120" t="s">
        <v>70</v>
      </c>
      <c r="C4" s="121" t="s">
        <v>67</v>
      </c>
      <c r="D4" s="120" t="s">
        <v>71</v>
      </c>
      <c r="E4" s="122" t="s">
        <v>74</v>
      </c>
      <c r="F4" s="120" t="s">
        <v>50</v>
      </c>
      <c r="G4" s="122" t="s">
        <v>74</v>
      </c>
      <c r="H4" s="123" t="s">
        <v>17</v>
      </c>
      <c r="I4" s="122" t="s">
        <v>74</v>
      </c>
      <c r="J4" s="124" t="s">
        <v>21</v>
      </c>
      <c r="K4" s="93" t="s">
        <v>74</v>
      </c>
    </row>
    <row r="5" spans="2:11">
      <c r="B5" s="120" t="s">
        <v>72</v>
      </c>
      <c r="C5" s="121" t="s">
        <v>68</v>
      </c>
      <c r="D5" s="120" t="s">
        <v>71</v>
      </c>
      <c r="E5" s="122" t="s">
        <v>74</v>
      </c>
      <c r="F5" s="120" t="s">
        <v>50</v>
      </c>
      <c r="G5" s="122" t="s">
        <v>74</v>
      </c>
      <c r="H5" s="123" t="s">
        <v>17</v>
      </c>
      <c r="I5" s="122" t="s">
        <v>74</v>
      </c>
      <c r="J5" s="124" t="s">
        <v>21</v>
      </c>
      <c r="K5" s="93" t="s">
        <v>74</v>
      </c>
    </row>
    <row r="6" spans="2:11">
      <c r="B6" s="120" t="s">
        <v>94</v>
      </c>
      <c r="C6" s="121" t="s">
        <v>93</v>
      </c>
      <c r="D6" s="120" t="s">
        <v>71</v>
      </c>
      <c r="E6" s="122" t="s">
        <v>74</v>
      </c>
      <c r="F6" s="120" t="s">
        <v>50</v>
      </c>
      <c r="G6" s="122" t="s">
        <v>74</v>
      </c>
      <c r="H6" s="123" t="s">
        <v>17</v>
      </c>
      <c r="I6" s="122" t="s">
        <v>74</v>
      </c>
      <c r="J6" s="124" t="s">
        <v>21</v>
      </c>
      <c r="K6" s="93" t="s">
        <v>74</v>
      </c>
    </row>
    <row r="7" spans="2:11">
      <c r="B7" s="120"/>
      <c r="C7" s="121" t="s">
        <v>24</v>
      </c>
      <c r="D7" s="120" t="s">
        <v>71</v>
      </c>
      <c r="E7" s="147">
        <v>0.375</v>
      </c>
      <c r="F7" s="120" t="s">
        <v>50</v>
      </c>
      <c r="G7" s="147">
        <v>0.75</v>
      </c>
      <c r="H7" s="123" t="s">
        <v>17</v>
      </c>
      <c r="I7" s="147">
        <v>4.1666666666666664E-2</v>
      </c>
      <c r="J7" s="124" t="s">
        <v>21</v>
      </c>
      <c r="K7" s="93">
        <f>(G7-E7-I7)*24</f>
        <v>8</v>
      </c>
    </row>
    <row r="8" spans="2:11">
      <c r="B8" s="120"/>
      <c r="C8" s="121" t="s">
        <v>25</v>
      </c>
      <c r="D8" s="120" t="s">
        <v>71</v>
      </c>
      <c r="E8" s="147">
        <v>0.29166666666666669</v>
      </c>
      <c r="F8" s="120" t="s">
        <v>50</v>
      </c>
      <c r="G8" s="147">
        <v>0.66666666666666663</v>
      </c>
      <c r="H8" s="123" t="s">
        <v>17</v>
      </c>
      <c r="I8" s="147">
        <v>4.1666666666666664E-2</v>
      </c>
      <c r="J8" s="124" t="s">
        <v>21</v>
      </c>
      <c r="K8" s="93">
        <f>(G8-E8-I8)*24</f>
        <v>7.9999999999999982</v>
      </c>
    </row>
    <row r="9" spans="2:11">
      <c r="B9" s="120"/>
      <c r="C9" s="121" t="s">
        <v>26</v>
      </c>
      <c r="D9" s="120" t="s">
        <v>71</v>
      </c>
      <c r="E9" s="147">
        <v>0.33333333333333331</v>
      </c>
      <c r="F9" s="120" t="s">
        <v>50</v>
      </c>
      <c r="G9" s="147">
        <v>0.70833333333333304</v>
      </c>
      <c r="H9" s="123" t="s">
        <v>17</v>
      </c>
      <c r="I9" s="147">
        <v>4.1666666666666699E-2</v>
      </c>
      <c r="J9" s="124" t="s">
        <v>21</v>
      </c>
      <c r="K9" s="93">
        <f t="shared" ref="K9:K20" si="0">(G9-E9-I9)*24</f>
        <v>7.9999999999999929</v>
      </c>
    </row>
    <row r="10" spans="2:11">
      <c r="B10" s="120"/>
      <c r="C10" s="121" t="s">
        <v>27</v>
      </c>
      <c r="D10" s="120" t="s">
        <v>71</v>
      </c>
      <c r="E10" s="147">
        <v>0.33333333333333331</v>
      </c>
      <c r="F10" s="120" t="s">
        <v>50</v>
      </c>
      <c r="G10" s="147">
        <v>0.5</v>
      </c>
      <c r="H10" s="123" t="s">
        <v>17</v>
      </c>
      <c r="I10" s="147">
        <v>0</v>
      </c>
      <c r="J10" s="124" t="s">
        <v>21</v>
      </c>
      <c r="K10" s="93">
        <f t="shared" si="0"/>
        <v>4</v>
      </c>
    </row>
    <row r="11" spans="2:11">
      <c r="B11" s="120"/>
      <c r="C11" s="121" t="s">
        <v>28</v>
      </c>
      <c r="D11" s="120" t="s">
        <v>71</v>
      </c>
      <c r="E11" s="147">
        <v>0.54166666666666663</v>
      </c>
      <c r="F11" s="120" t="s">
        <v>50</v>
      </c>
      <c r="G11" s="147">
        <v>0.70833333333333337</v>
      </c>
      <c r="H11" s="123" t="s">
        <v>17</v>
      </c>
      <c r="I11" s="147">
        <v>0</v>
      </c>
      <c r="J11" s="124" t="s">
        <v>21</v>
      </c>
      <c r="K11" s="93">
        <f t="shared" si="0"/>
        <v>4.0000000000000018</v>
      </c>
    </row>
    <row r="12" spans="2:11">
      <c r="B12" s="120"/>
      <c r="C12" s="121" t="s">
        <v>29</v>
      </c>
      <c r="D12" s="120" t="s">
        <v>71</v>
      </c>
      <c r="E12" s="147">
        <v>0.41666666666666669</v>
      </c>
      <c r="F12" s="120" t="s">
        <v>50</v>
      </c>
      <c r="G12" s="147">
        <v>0.58333333333333337</v>
      </c>
      <c r="H12" s="123" t="s">
        <v>17</v>
      </c>
      <c r="I12" s="147">
        <v>0</v>
      </c>
      <c r="J12" s="124" t="s">
        <v>21</v>
      </c>
      <c r="K12" s="93">
        <f t="shared" si="0"/>
        <v>4</v>
      </c>
    </row>
    <row r="13" spans="2:11">
      <c r="B13" s="120"/>
      <c r="C13" s="121" t="s">
        <v>30</v>
      </c>
      <c r="D13" s="120" t="s">
        <v>71</v>
      </c>
      <c r="E13" s="122"/>
      <c r="F13" s="120" t="s">
        <v>50</v>
      </c>
      <c r="G13" s="122"/>
      <c r="H13" s="123" t="s">
        <v>17</v>
      </c>
      <c r="I13" s="122"/>
      <c r="J13" s="124" t="s">
        <v>21</v>
      </c>
      <c r="K13" s="93">
        <f t="shared" si="0"/>
        <v>0</v>
      </c>
    </row>
    <row r="14" spans="2:11">
      <c r="B14" s="120"/>
      <c r="C14" s="121" t="s">
        <v>31</v>
      </c>
      <c r="D14" s="120" t="s">
        <v>71</v>
      </c>
      <c r="E14" s="122"/>
      <c r="F14" s="120" t="s">
        <v>50</v>
      </c>
      <c r="G14" s="122"/>
      <c r="H14" s="123" t="s">
        <v>17</v>
      </c>
      <c r="I14" s="122"/>
      <c r="J14" s="124" t="s">
        <v>21</v>
      </c>
      <c r="K14" s="93">
        <f t="shared" si="0"/>
        <v>0</v>
      </c>
    </row>
    <row r="15" spans="2:11">
      <c r="B15" s="120"/>
      <c r="C15" s="121" t="s">
        <v>32</v>
      </c>
      <c r="D15" s="120" t="s">
        <v>71</v>
      </c>
      <c r="E15" s="122"/>
      <c r="F15" s="120" t="s">
        <v>50</v>
      </c>
      <c r="G15" s="122"/>
      <c r="H15" s="123" t="s">
        <v>17</v>
      </c>
      <c r="I15" s="122"/>
      <c r="J15" s="124" t="s">
        <v>21</v>
      </c>
      <c r="K15" s="93">
        <f t="shared" si="0"/>
        <v>0</v>
      </c>
    </row>
    <row r="16" spans="2:11">
      <c r="B16" s="120"/>
      <c r="C16" s="121" t="s">
        <v>33</v>
      </c>
      <c r="D16" s="120" t="s">
        <v>71</v>
      </c>
      <c r="E16" s="122"/>
      <c r="F16" s="120" t="s">
        <v>50</v>
      </c>
      <c r="G16" s="122"/>
      <c r="H16" s="123" t="s">
        <v>17</v>
      </c>
      <c r="I16" s="122"/>
      <c r="J16" s="124" t="s">
        <v>21</v>
      </c>
      <c r="K16" s="93">
        <f t="shared" si="0"/>
        <v>0</v>
      </c>
    </row>
    <row r="17" spans="2:11">
      <c r="B17" s="120"/>
      <c r="C17" s="121" t="s">
        <v>34</v>
      </c>
      <c r="D17" s="120" t="s">
        <v>71</v>
      </c>
      <c r="E17" s="122"/>
      <c r="F17" s="120" t="s">
        <v>50</v>
      </c>
      <c r="G17" s="122"/>
      <c r="H17" s="123" t="s">
        <v>17</v>
      </c>
      <c r="I17" s="122"/>
      <c r="J17" s="124" t="s">
        <v>21</v>
      </c>
      <c r="K17" s="93">
        <f t="shared" si="0"/>
        <v>0</v>
      </c>
    </row>
    <row r="18" spans="2:11">
      <c r="B18" s="120"/>
      <c r="C18" s="121" t="s">
        <v>35</v>
      </c>
      <c r="D18" s="120" t="s">
        <v>71</v>
      </c>
      <c r="E18" s="122"/>
      <c r="F18" s="120" t="s">
        <v>50</v>
      </c>
      <c r="G18" s="122"/>
      <c r="H18" s="123" t="s">
        <v>17</v>
      </c>
      <c r="I18" s="122"/>
      <c r="J18" s="124" t="s">
        <v>21</v>
      </c>
      <c r="K18" s="117">
        <f t="shared" si="0"/>
        <v>0</v>
      </c>
    </row>
    <row r="19" spans="2:11">
      <c r="B19" s="120"/>
      <c r="C19" s="121" t="s">
        <v>36</v>
      </c>
      <c r="D19" s="120" t="s">
        <v>71</v>
      </c>
      <c r="E19" s="122"/>
      <c r="F19" s="120" t="s">
        <v>50</v>
      </c>
      <c r="G19" s="122"/>
      <c r="H19" s="123" t="s">
        <v>17</v>
      </c>
      <c r="I19" s="122"/>
      <c r="J19" s="124" t="s">
        <v>21</v>
      </c>
      <c r="K19" s="93">
        <f t="shared" si="0"/>
        <v>0</v>
      </c>
    </row>
    <row r="20" spans="2:11">
      <c r="B20" s="120"/>
      <c r="C20" s="121" t="s">
        <v>37</v>
      </c>
      <c r="D20" s="120" t="s">
        <v>71</v>
      </c>
      <c r="E20" s="122"/>
      <c r="F20" s="120" t="s">
        <v>50</v>
      </c>
      <c r="G20" s="122"/>
      <c r="H20" s="123" t="s">
        <v>17</v>
      </c>
      <c r="I20" s="122"/>
      <c r="J20" s="124" t="s">
        <v>21</v>
      </c>
      <c r="K20" s="93">
        <f t="shared" si="0"/>
        <v>0</v>
      </c>
    </row>
    <row r="21" spans="2:11">
      <c r="B21" s="120"/>
      <c r="C21" s="121" t="s">
        <v>38</v>
      </c>
      <c r="D21" s="120" t="s">
        <v>71</v>
      </c>
      <c r="E21" s="125"/>
      <c r="F21" s="120" t="s">
        <v>50</v>
      </c>
      <c r="G21" s="125"/>
      <c r="H21" s="123" t="s">
        <v>17</v>
      </c>
      <c r="I21" s="125"/>
      <c r="J21" s="124" t="s">
        <v>21</v>
      </c>
      <c r="K21" s="148">
        <v>1</v>
      </c>
    </row>
    <row r="22" spans="2:11">
      <c r="B22" s="120"/>
      <c r="C22" s="121" t="s">
        <v>39</v>
      </c>
      <c r="D22" s="120" t="s">
        <v>71</v>
      </c>
      <c r="E22" s="125"/>
      <c r="F22" s="120" t="s">
        <v>50</v>
      </c>
      <c r="G22" s="125"/>
      <c r="H22" s="123" t="s">
        <v>17</v>
      </c>
      <c r="I22" s="125"/>
      <c r="J22" s="124" t="s">
        <v>21</v>
      </c>
      <c r="K22" s="148">
        <v>2</v>
      </c>
    </row>
    <row r="23" spans="2:11">
      <c r="B23" s="120"/>
      <c r="C23" s="121" t="s">
        <v>40</v>
      </c>
      <c r="D23" s="120" t="s">
        <v>71</v>
      </c>
      <c r="E23" s="125"/>
      <c r="F23" s="120" t="s">
        <v>50</v>
      </c>
      <c r="G23" s="125"/>
      <c r="H23" s="123" t="s">
        <v>17</v>
      </c>
      <c r="I23" s="125"/>
      <c r="J23" s="124" t="s">
        <v>21</v>
      </c>
      <c r="K23" s="148">
        <v>3</v>
      </c>
    </row>
    <row r="24" spans="2:11">
      <c r="B24" s="120"/>
      <c r="C24" s="121" t="s">
        <v>41</v>
      </c>
      <c r="D24" s="120" t="s">
        <v>71</v>
      </c>
      <c r="E24" s="125"/>
      <c r="F24" s="120" t="s">
        <v>50</v>
      </c>
      <c r="G24" s="125"/>
      <c r="H24" s="123" t="s">
        <v>17</v>
      </c>
      <c r="I24" s="125"/>
      <c r="J24" s="124" t="s">
        <v>21</v>
      </c>
      <c r="K24" s="148">
        <v>4</v>
      </c>
    </row>
    <row r="25" spans="2:11">
      <c r="B25" s="120"/>
      <c r="C25" s="121" t="s">
        <v>42</v>
      </c>
      <c r="D25" s="120" t="s">
        <v>71</v>
      </c>
      <c r="E25" s="125"/>
      <c r="F25" s="120" t="s">
        <v>50</v>
      </c>
      <c r="G25" s="125"/>
      <c r="H25" s="123" t="s">
        <v>17</v>
      </c>
      <c r="I25" s="125"/>
      <c r="J25" s="124" t="s">
        <v>21</v>
      </c>
      <c r="K25" s="148">
        <v>5</v>
      </c>
    </row>
    <row r="26" spans="2:11">
      <c r="B26" s="120"/>
      <c r="C26" s="121" t="s">
        <v>43</v>
      </c>
      <c r="D26" s="120" t="s">
        <v>71</v>
      </c>
      <c r="E26" s="125"/>
      <c r="F26" s="120" t="s">
        <v>50</v>
      </c>
      <c r="G26" s="125"/>
      <c r="H26" s="123" t="s">
        <v>17</v>
      </c>
      <c r="I26" s="125"/>
      <c r="J26" s="124" t="s">
        <v>21</v>
      </c>
      <c r="K26" s="148">
        <v>6</v>
      </c>
    </row>
    <row r="27" spans="2:11">
      <c r="B27" s="120"/>
      <c r="C27" s="121" t="s">
        <v>44</v>
      </c>
      <c r="D27" s="120" t="s">
        <v>71</v>
      </c>
      <c r="E27" s="125"/>
      <c r="F27" s="120" t="s">
        <v>50</v>
      </c>
      <c r="G27" s="125"/>
      <c r="H27" s="123" t="s">
        <v>17</v>
      </c>
      <c r="I27" s="125"/>
      <c r="J27" s="124" t="s">
        <v>21</v>
      </c>
      <c r="K27" s="148">
        <v>7</v>
      </c>
    </row>
    <row r="28" spans="2:11">
      <c r="B28" s="120"/>
      <c r="C28" s="121" t="s">
        <v>45</v>
      </c>
      <c r="D28" s="120" t="s">
        <v>71</v>
      </c>
      <c r="E28" s="125"/>
      <c r="F28" s="120" t="s">
        <v>50</v>
      </c>
      <c r="G28" s="125"/>
      <c r="H28" s="123" t="s">
        <v>17</v>
      </c>
      <c r="I28" s="125"/>
      <c r="J28" s="124" t="s">
        <v>21</v>
      </c>
      <c r="K28" s="148">
        <v>8</v>
      </c>
    </row>
    <row r="29" spans="2:11">
      <c r="B29" s="120"/>
      <c r="C29" s="121" t="s">
        <v>46</v>
      </c>
      <c r="D29" s="120" t="s">
        <v>71</v>
      </c>
      <c r="E29" s="125"/>
      <c r="F29" s="120" t="s">
        <v>50</v>
      </c>
      <c r="G29" s="125"/>
      <c r="H29" s="123" t="s">
        <v>17</v>
      </c>
      <c r="I29" s="125"/>
      <c r="J29" s="124" t="s">
        <v>21</v>
      </c>
      <c r="K29" s="148"/>
    </row>
    <row r="30" spans="2:11">
      <c r="B30" s="120"/>
      <c r="C30" s="121" t="s">
        <v>47</v>
      </c>
      <c r="D30" s="120" t="s">
        <v>71</v>
      </c>
      <c r="E30" s="125"/>
      <c r="F30" s="120" t="s">
        <v>50</v>
      </c>
      <c r="G30" s="125"/>
      <c r="H30" s="123" t="s">
        <v>17</v>
      </c>
      <c r="I30" s="125"/>
      <c r="J30" s="124" t="s">
        <v>21</v>
      </c>
      <c r="K30" s="148"/>
    </row>
    <row r="31" spans="2:11">
      <c r="B31" s="120"/>
      <c r="C31" s="121" t="s">
        <v>48</v>
      </c>
      <c r="D31" s="120" t="s">
        <v>71</v>
      </c>
      <c r="E31" s="125"/>
      <c r="F31" s="120" t="s">
        <v>50</v>
      </c>
      <c r="G31" s="125"/>
      <c r="H31" s="123" t="s">
        <v>17</v>
      </c>
      <c r="I31" s="125"/>
      <c r="J31" s="124" t="s">
        <v>21</v>
      </c>
      <c r="K31" s="148"/>
    </row>
    <row r="32" spans="2:11">
      <c r="B32" s="120"/>
      <c r="C32" s="121" t="s">
        <v>49</v>
      </c>
      <c r="D32" s="120" t="s">
        <v>71</v>
      </c>
      <c r="E32" s="122"/>
      <c r="F32" s="120" t="s">
        <v>50</v>
      </c>
      <c r="G32" s="122"/>
      <c r="H32" s="123" t="s">
        <v>17</v>
      </c>
      <c r="I32" s="122"/>
      <c r="J32" s="124" t="s">
        <v>21</v>
      </c>
      <c r="K32" s="93">
        <f t="shared" ref="K32:K35" si="1">(G32-E32-I32)*24</f>
        <v>0</v>
      </c>
    </row>
    <row r="33" spans="2:13">
      <c r="B33" s="120"/>
      <c r="C33" s="121" t="s">
        <v>182</v>
      </c>
      <c r="D33" s="120" t="s">
        <v>71</v>
      </c>
      <c r="E33" s="122"/>
      <c r="F33" s="120" t="s">
        <v>50</v>
      </c>
      <c r="G33" s="122"/>
      <c r="H33" s="123" t="s">
        <v>17</v>
      </c>
      <c r="I33" s="122"/>
      <c r="J33" s="124" t="s">
        <v>21</v>
      </c>
      <c r="K33" s="93">
        <f t="shared" si="1"/>
        <v>0</v>
      </c>
      <c r="M33" s="29" t="s">
        <v>184</v>
      </c>
    </row>
    <row r="34" spans="2:13">
      <c r="B34" s="120"/>
      <c r="C34" s="121" t="s">
        <v>183</v>
      </c>
      <c r="D34" s="120" t="s">
        <v>71</v>
      </c>
      <c r="E34" s="122"/>
      <c r="F34" s="120" t="s">
        <v>50</v>
      </c>
      <c r="G34" s="122"/>
      <c r="H34" s="123" t="s">
        <v>17</v>
      </c>
      <c r="I34" s="122"/>
      <c r="J34" s="124" t="s">
        <v>21</v>
      </c>
      <c r="K34" s="93">
        <f t="shared" si="1"/>
        <v>0</v>
      </c>
      <c r="M34" s="29" t="s">
        <v>184</v>
      </c>
    </row>
    <row r="35" spans="2:13">
      <c r="B35" s="120"/>
      <c r="C35" s="121" t="s">
        <v>73</v>
      </c>
      <c r="D35" s="120" t="s">
        <v>71</v>
      </c>
      <c r="E35" s="122"/>
      <c r="F35" s="120" t="s">
        <v>50</v>
      </c>
      <c r="G35" s="122"/>
      <c r="H35" s="123" t="s">
        <v>17</v>
      </c>
      <c r="I35" s="122"/>
      <c r="J35" s="124" t="s">
        <v>21</v>
      </c>
      <c r="K35" s="93">
        <f t="shared" si="1"/>
        <v>0</v>
      </c>
    </row>
  </sheetData>
  <phoneticPr fontId="1"/>
  <pageMargins left="0.70866141732283472" right="0.70866141732283472" top="0.74803149606299213" bottom="0.74803149606299213" header="0.31496062992125984" footer="0.31496062992125984"/>
  <pageSetup paperSize="9" scale="6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FF0000"/>
    <pageSetUpPr fitToPage="1"/>
  </sheetPr>
  <dimension ref="A1:BL73"/>
  <sheetViews>
    <sheetView showGridLines="0" tabSelected="1" view="pageBreakPreview" zoomScale="60" zoomScaleNormal="55" workbookViewId="0">
      <selection activeCell="B1" sqref="B1"/>
    </sheetView>
  </sheetViews>
  <sheetFormatPr defaultColWidth="4.5" defaultRowHeight="20.25" customHeight="1"/>
  <cols>
    <col min="1" max="1" width="1.3984375" style="153" customWidth="1"/>
    <col min="2" max="63" width="5.59765625" style="153" customWidth="1"/>
    <col min="64" max="16384" width="4.5" style="153"/>
  </cols>
  <sheetData>
    <row r="1" spans="1:64" s="150" customFormat="1" ht="20.25" customHeight="1">
      <c r="A1" s="165"/>
      <c r="B1" s="165"/>
      <c r="C1" s="166" t="s">
        <v>15</v>
      </c>
      <c r="D1" s="166"/>
      <c r="E1" s="165"/>
      <c r="F1" s="165"/>
      <c r="G1" s="167" t="s">
        <v>16</v>
      </c>
      <c r="H1" s="165"/>
      <c r="I1" s="165"/>
      <c r="J1" s="166"/>
      <c r="K1" s="166"/>
      <c r="L1" s="166"/>
      <c r="M1" s="166"/>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9" t="s">
        <v>19</v>
      </c>
      <c r="AS1" s="169" t="s">
        <v>17</v>
      </c>
      <c r="AT1" s="512" t="s">
        <v>160</v>
      </c>
      <c r="AU1" s="513"/>
      <c r="AV1" s="513"/>
      <c r="AW1" s="513"/>
      <c r="AX1" s="513"/>
      <c r="AY1" s="513"/>
      <c r="AZ1" s="513"/>
      <c r="BA1" s="513"/>
      <c r="BB1" s="513"/>
      <c r="BC1" s="513"/>
      <c r="BD1" s="513"/>
      <c r="BE1" s="513"/>
      <c r="BF1" s="513"/>
      <c r="BG1" s="513"/>
      <c r="BH1" s="513"/>
      <c r="BI1" s="185" t="s">
        <v>0</v>
      </c>
      <c r="BJ1" s="165"/>
      <c r="BK1" s="165"/>
    </row>
    <row r="2" spans="1:64" s="152" customFormat="1" ht="20.25" customHeight="1">
      <c r="A2" s="168"/>
      <c r="B2" s="168"/>
      <c r="C2" s="168"/>
      <c r="D2" s="167"/>
      <c r="E2" s="168"/>
      <c r="F2" s="168"/>
      <c r="G2" s="168"/>
      <c r="H2" s="167"/>
      <c r="I2" s="169"/>
      <c r="J2" s="169"/>
      <c r="K2" s="169"/>
      <c r="L2" s="169"/>
      <c r="M2" s="169"/>
      <c r="N2" s="168"/>
      <c r="O2" s="168"/>
      <c r="P2" s="168"/>
      <c r="Q2" s="168"/>
      <c r="R2" s="168"/>
      <c r="S2" s="168"/>
      <c r="T2" s="168"/>
      <c r="U2" s="168"/>
      <c r="V2" s="168"/>
      <c r="W2" s="168"/>
      <c r="X2" s="168"/>
      <c r="Y2" s="168"/>
      <c r="Z2" s="168"/>
      <c r="AA2" s="170" t="s">
        <v>20</v>
      </c>
      <c r="AB2" s="515"/>
      <c r="AC2" s="515"/>
      <c r="AD2" s="170" t="s">
        <v>17</v>
      </c>
      <c r="AE2" s="514" t="str">
        <f>IF(AB2=0,"",YEAR(DATE(2018+AB2,1,1)))</f>
        <v/>
      </c>
      <c r="AF2" s="514"/>
      <c r="AG2" s="182" t="s">
        <v>21</v>
      </c>
      <c r="AH2" s="182" t="s">
        <v>22</v>
      </c>
      <c r="AI2" s="515"/>
      <c r="AJ2" s="515"/>
      <c r="AK2" s="182" t="s">
        <v>23</v>
      </c>
      <c r="AL2" s="168"/>
      <c r="AM2" s="168"/>
      <c r="AN2" s="168"/>
      <c r="AO2" s="168"/>
      <c r="AP2" s="168"/>
      <c r="AQ2" s="185"/>
      <c r="AR2" s="169" t="s">
        <v>18</v>
      </c>
      <c r="AS2" s="169" t="s">
        <v>17</v>
      </c>
      <c r="AT2" s="534"/>
      <c r="AU2" s="534"/>
      <c r="AV2" s="534"/>
      <c r="AW2" s="534"/>
      <c r="AX2" s="534"/>
      <c r="AY2" s="534"/>
      <c r="AZ2" s="534"/>
      <c r="BA2" s="534"/>
      <c r="BB2" s="534"/>
      <c r="BC2" s="534"/>
      <c r="BD2" s="534"/>
      <c r="BE2" s="534"/>
      <c r="BF2" s="534"/>
      <c r="BG2" s="534"/>
      <c r="BH2" s="534"/>
      <c r="BI2" s="185" t="s">
        <v>0</v>
      </c>
      <c r="BJ2" s="169"/>
      <c r="BK2" s="169"/>
      <c r="BL2" s="151"/>
    </row>
    <row r="3" spans="1:64" s="152" customFormat="1" ht="20.25" customHeight="1">
      <c r="A3" s="168"/>
      <c r="B3" s="168"/>
      <c r="C3" s="168"/>
      <c r="D3" s="167"/>
      <c r="E3" s="168"/>
      <c r="F3" s="168"/>
      <c r="G3" s="168"/>
      <c r="H3" s="167"/>
      <c r="I3" s="169"/>
      <c r="J3" s="169"/>
      <c r="K3" s="169"/>
      <c r="L3" s="169"/>
      <c r="M3" s="169"/>
      <c r="N3" s="168"/>
      <c r="O3" s="168"/>
      <c r="P3" s="168"/>
      <c r="Q3" s="168"/>
      <c r="R3" s="168"/>
      <c r="S3" s="168"/>
      <c r="T3" s="168"/>
      <c r="U3" s="168"/>
      <c r="V3" s="168"/>
      <c r="W3" s="168"/>
      <c r="X3" s="168"/>
      <c r="Y3" s="168"/>
      <c r="Z3" s="168"/>
      <c r="AA3" s="170"/>
      <c r="AB3" s="179"/>
      <c r="AC3" s="179"/>
      <c r="AD3" s="180"/>
      <c r="AE3" s="179"/>
      <c r="AF3" s="179"/>
      <c r="AG3" s="181"/>
      <c r="AH3" s="181"/>
      <c r="AI3" s="179"/>
      <c r="AJ3" s="179"/>
      <c r="AK3" s="182"/>
      <c r="AL3" s="168"/>
      <c r="AM3" s="168"/>
      <c r="AN3" s="168"/>
      <c r="AO3" s="168"/>
      <c r="AP3" s="168"/>
      <c r="AQ3" s="185"/>
      <c r="AR3" s="169"/>
      <c r="AS3" s="169"/>
      <c r="AT3" s="195"/>
      <c r="AU3" s="195"/>
      <c r="AV3" s="195"/>
      <c r="AW3" s="195"/>
      <c r="AX3" s="195"/>
      <c r="AY3" s="195"/>
      <c r="AZ3" s="195"/>
      <c r="BA3" s="195"/>
      <c r="BB3" s="195"/>
      <c r="BC3" s="195"/>
      <c r="BD3" s="195"/>
      <c r="BE3" s="195"/>
      <c r="BF3" s="196" t="s">
        <v>145</v>
      </c>
      <c r="BG3" s="545" t="s">
        <v>220</v>
      </c>
      <c r="BH3" s="545"/>
      <c r="BI3" s="545"/>
      <c r="BJ3" s="545"/>
      <c r="BK3" s="169"/>
      <c r="BL3" s="151"/>
    </row>
    <row r="4" spans="1:64" s="152" customFormat="1" ht="20.25" customHeight="1">
      <c r="A4" s="168"/>
      <c r="B4" s="559" t="s">
        <v>146</v>
      </c>
      <c r="C4" s="560"/>
      <c r="D4" s="560"/>
      <c r="E4" s="560"/>
      <c r="F4" s="560"/>
      <c r="G4" s="560"/>
      <c r="H4" s="560"/>
      <c r="I4" s="561"/>
      <c r="J4" s="171"/>
      <c r="K4" s="172"/>
      <c r="L4" s="172"/>
      <c r="M4" s="172"/>
      <c r="N4" s="172"/>
      <c r="O4" s="172"/>
      <c r="P4" s="172"/>
      <c r="Q4" s="172"/>
      <c r="R4" s="172"/>
      <c r="S4" s="172"/>
      <c r="T4" s="172"/>
      <c r="U4" s="172"/>
      <c r="V4" s="173"/>
      <c r="W4" s="173"/>
      <c r="X4" s="172"/>
      <c r="Y4" s="172"/>
      <c r="Z4" s="172"/>
      <c r="AA4" s="168"/>
      <c r="AB4" s="168"/>
      <c r="AC4" s="168"/>
      <c r="AD4" s="168"/>
      <c r="AE4" s="168"/>
      <c r="AF4" s="168"/>
      <c r="AG4" s="181"/>
      <c r="AH4" s="181"/>
      <c r="AI4" s="179"/>
      <c r="AJ4" s="179"/>
      <c r="AK4" s="182"/>
      <c r="AL4" s="168"/>
      <c r="AM4" s="168"/>
      <c r="AN4" s="168"/>
      <c r="AO4" s="168"/>
      <c r="AP4" s="168"/>
      <c r="AQ4" s="185"/>
      <c r="AR4" s="169"/>
      <c r="AS4" s="169"/>
      <c r="AT4" s="195"/>
      <c r="AU4" s="195"/>
      <c r="AV4" s="195"/>
      <c r="AW4" s="195"/>
      <c r="AX4" s="195"/>
      <c r="AY4" s="195"/>
      <c r="AZ4" s="195"/>
      <c r="BA4" s="195"/>
      <c r="BB4" s="195"/>
      <c r="BC4" s="195"/>
      <c r="BD4" s="195"/>
      <c r="BE4" s="195"/>
      <c r="BF4" s="195"/>
      <c r="BG4" s="195"/>
      <c r="BH4" s="195"/>
      <c r="BI4" s="185"/>
      <c r="BJ4" s="169"/>
      <c r="BK4" s="169"/>
      <c r="BL4" s="151"/>
    </row>
    <row r="5" spans="1:64" s="152" customFormat="1" ht="20.25" customHeight="1">
      <c r="A5" s="168"/>
      <c r="B5" s="174" t="s">
        <v>23</v>
      </c>
      <c r="C5" s="174" t="s">
        <v>95</v>
      </c>
      <c r="D5" s="174" t="s">
        <v>96</v>
      </c>
      <c r="E5" s="174" t="s">
        <v>97</v>
      </c>
      <c r="F5" s="174" t="s">
        <v>98</v>
      </c>
      <c r="G5" s="174" t="s">
        <v>99</v>
      </c>
      <c r="H5" s="174" t="s">
        <v>61</v>
      </c>
      <c r="I5" s="174" t="s">
        <v>155</v>
      </c>
      <c r="J5" s="168"/>
      <c r="K5" s="175" t="s">
        <v>100</v>
      </c>
      <c r="L5" s="176"/>
      <c r="M5" s="176"/>
      <c r="N5" s="176"/>
      <c r="O5" s="176"/>
      <c r="P5" s="176"/>
      <c r="Q5" s="176"/>
      <c r="R5" s="176"/>
      <c r="S5" s="176"/>
      <c r="T5" s="176"/>
      <c r="U5" s="176"/>
      <c r="V5" s="177"/>
      <c r="W5" s="177"/>
      <c r="X5" s="178"/>
      <c r="Y5" s="178"/>
      <c r="Z5" s="178"/>
      <c r="AA5" s="168"/>
      <c r="AB5" s="168"/>
      <c r="AC5" s="168"/>
      <c r="AD5" s="168"/>
      <c r="AE5" s="168"/>
      <c r="AF5" s="168"/>
      <c r="AG5" s="181"/>
      <c r="AH5" s="181"/>
      <c r="AI5" s="179"/>
      <c r="AJ5" s="179"/>
      <c r="AK5" s="183" t="s">
        <v>117</v>
      </c>
      <c r="AL5" s="183"/>
      <c r="AM5" s="183"/>
      <c r="AN5" s="183"/>
      <c r="AO5" s="183"/>
      <c r="AP5" s="183"/>
      <c r="AQ5" s="183"/>
      <c r="AR5" s="183"/>
      <c r="AS5" s="183"/>
      <c r="AT5" s="183"/>
      <c r="AU5" s="183"/>
      <c r="AV5" s="183"/>
      <c r="AW5" s="551"/>
      <c r="AX5" s="551"/>
      <c r="AY5" s="197" t="s">
        <v>57</v>
      </c>
      <c r="AZ5" s="183"/>
      <c r="BA5" s="551"/>
      <c r="BB5" s="551"/>
      <c r="BC5" s="197" t="s">
        <v>58</v>
      </c>
      <c r="BD5" s="183"/>
      <c r="BE5" s="551"/>
      <c r="BF5" s="551"/>
      <c r="BG5" s="197" t="s">
        <v>59</v>
      </c>
      <c r="BH5" s="183"/>
      <c r="BI5" s="198"/>
      <c r="BJ5" s="169"/>
      <c r="BK5" s="169"/>
      <c r="BL5" s="151"/>
    </row>
    <row r="6" spans="1:64" s="152" customFormat="1" ht="20.25" customHeight="1">
      <c r="B6" s="109"/>
      <c r="C6" s="109"/>
      <c r="D6" s="109"/>
      <c r="E6" s="109"/>
      <c r="F6" s="109"/>
      <c r="G6" s="109"/>
      <c r="H6" s="109"/>
      <c r="I6" s="109"/>
      <c r="J6" s="177" t="s">
        <v>66</v>
      </c>
      <c r="K6" s="404"/>
      <c r="L6" s="404"/>
      <c r="M6" s="404"/>
      <c r="N6" s="177" t="s">
        <v>50</v>
      </c>
      <c r="O6" s="405"/>
      <c r="P6" s="406"/>
      <c r="Q6" s="407"/>
      <c r="R6" s="186" t="s">
        <v>103</v>
      </c>
      <c r="S6" s="491">
        <f>(O6-K6)*24</f>
        <v>0</v>
      </c>
      <c r="T6" s="491"/>
      <c r="U6" s="187" t="s">
        <v>104</v>
      </c>
      <c r="V6" s="168"/>
      <c r="W6" s="168"/>
      <c r="X6" s="168"/>
      <c r="Y6" s="168"/>
      <c r="Z6" s="177"/>
      <c r="AA6" s="168"/>
      <c r="AB6" s="168"/>
      <c r="AC6" s="168"/>
      <c r="AD6" s="168"/>
      <c r="AE6" s="168"/>
      <c r="AF6" s="168"/>
      <c r="AG6" s="181"/>
      <c r="AH6" s="181"/>
      <c r="AI6" s="179"/>
      <c r="AJ6" s="179"/>
      <c r="AK6" s="184"/>
      <c r="AL6" s="165"/>
      <c r="AM6" s="165"/>
      <c r="AN6" s="165"/>
      <c r="AO6" s="165"/>
      <c r="AP6" s="165"/>
      <c r="AQ6" s="191"/>
      <c r="AR6" s="192"/>
      <c r="AS6" s="192"/>
      <c r="AT6" s="193"/>
      <c r="AU6" s="193"/>
      <c r="AV6" s="193"/>
      <c r="AW6" s="193"/>
      <c r="AX6" s="193"/>
      <c r="AY6" s="193"/>
      <c r="AZ6" s="193"/>
      <c r="BA6" s="193"/>
      <c r="BB6" s="193"/>
      <c r="BC6" s="193"/>
      <c r="BD6" s="193"/>
      <c r="BE6" s="193"/>
      <c r="BF6" s="193"/>
      <c r="BG6" s="193"/>
      <c r="BH6" s="193"/>
      <c r="BI6" s="185"/>
      <c r="BJ6" s="169"/>
      <c r="BK6" s="169"/>
      <c r="BL6" s="151"/>
    </row>
    <row r="7" spans="1:64" s="152" customFormat="1" ht="20.25" customHeight="1">
      <c r="B7" s="110"/>
      <c r="C7" s="110"/>
      <c r="D7" s="110"/>
      <c r="E7" s="110"/>
      <c r="F7" s="110"/>
      <c r="G7" s="110"/>
      <c r="H7" s="110"/>
      <c r="I7" s="110"/>
      <c r="J7" s="177" t="s">
        <v>66</v>
      </c>
      <c r="K7" s="404"/>
      <c r="L7" s="404"/>
      <c r="M7" s="404"/>
      <c r="N7" s="177" t="s">
        <v>50</v>
      </c>
      <c r="O7" s="405"/>
      <c r="P7" s="406"/>
      <c r="Q7" s="407"/>
      <c r="R7" s="186" t="s">
        <v>103</v>
      </c>
      <c r="S7" s="491">
        <f>(O7-K7)*24</f>
        <v>0</v>
      </c>
      <c r="T7" s="491"/>
      <c r="U7" s="187" t="s">
        <v>104</v>
      </c>
      <c r="V7" s="168"/>
      <c r="W7" s="188"/>
      <c r="X7" s="188"/>
      <c r="Y7" s="168"/>
      <c r="Z7" s="177"/>
      <c r="AA7" s="168"/>
      <c r="AB7" s="168"/>
      <c r="AC7" s="168"/>
      <c r="AD7" s="168"/>
      <c r="AE7" s="168"/>
      <c r="AF7" s="168"/>
      <c r="AG7" s="181"/>
      <c r="AH7" s="181"/>
      <c r="AI7" s="179"/>
      <c r="AJ7" s="179"/>
      <c r="AK7" s="184"/>
      <c r="AL7" s="165"/>
      <c r="AM7" s="165"/>
      <c r="AN7" s="165"/>
      <c r="AO7" s="165"/>
      <c r="AP7" s="165"/>
      <c r="AQ7" s="191"/>
      <c r="AR7" s="192"/>
      <c r="AS7" s="192"/>
      <c r="AT7" s="193"/>
      <c r="AU7" s="193"/>
      <c r="AV7" s="193"/>
      <c r="AW7" s="193"/>
      <c r="AX7" s="193"/>
      <c r="AY7" s="193"/>
      <c r="AZ7" s="193"/>
      <c r="BA7" s="183"/>
      <c r="BB7" s="183" t="s">
        <v>60</v>
      </c>
      <c r="BC7" s="183"/>
      <c r="BD7" s="183"/>
      <c r="BE7" s="546" t="e">
        <f>DAY(EOMONTH(DATE(AE2,AI2,1),0))</f>
        <v>#VALUE!</v>
      </c>
      <c r="BF7" s="546"/>
      <c r="BG7" s="197" t="s">
        <v>61</v>
      </c>
      <c r="BH7" s="193"/>
      <c r="BI7" s="185"/>
      <c r="BJ7" s="169"/>
      <c r="BK7" s="169"/>
      <c r="BL7" s="151"/>
    </row>
    <row r="8" spans="1:64" s="152" customFormat="1" ht="20.25" customHeight="1">
      <c r="B8" s="422" t="s">
        <v>156</v>
      </c>
      <c r="C8" s="423"/>
      <c r="D8" s="423"/>
      <c r="E8" s="423"/>
      <c r="F8" s="423"/>
      <c r="G8" s="423"/>
      <c r="H8" s="423"/>
      <c r="I8" s="423"/>
      <c r="J8" s="423"/>
      <c r="K8" s="424"/>
      <c r="L8" s="424"/>
      <c r="M8" s="424"/>
      <c r="N8" s="423"/>
      <c r="O8" s="424"/>
      <c r="P8" s="424"/>
      <c r="Q8" s="424"/>
      <c r="R8" s="424"/>
      <c r="S8" s="424"/>
      <c r="T8" s="424"/>
      <c r="U8" s="424"/>
      <c r="V8" s="423"/>
      <c r="W8" s="424"/>
      <c r="X8" s="424"/>
      <c r="Y8" s="425"/>
      <c r="Z8" s="177"/>
      <c r="AA8" s="168"/>
      <c r="AB8" s="168"/>
      <c r="AC8" s="168"/>
      <c r="AD8" s="168"/>
      <c r="AE8" s="168"/>
      <c r="AF8" s="168"/>
      <c r="AG8" s="181"/>
      <c r="AH8" s="181"/>
      <c r="AI8" s="179"/>
      <c r="AJ8" s="179"/>
      <c r="AK8" s="184"/>
      <c r="AL8" s="165"/>
      <c r="AM8" s="165"/>
      <c r="AN8" s="165"/>
      <c r="AO8" s="165"/>
      <c r="AP8" s="165"/>
      <c r="AQ8" s="191"/>
      <c r="AR8" s="192"/>
      <c r="AS8" s="192"/>
      <c r="AT8" s="193"/>
      <c r="AU8" s="193"/>
      <c r="AV8" s="193"/>
      <c r="AW8" s="193"/>
      <c r="AX8" s="193"/>
      <c r="AY8" s="193"/>
      <c r="AZ8" s="193"/>
      <c r="BA8" s="183"/>
      <c r="BB8" s="183"/>
      <c r="BC8" s="183"/>
      <c r="BD8" s="183"/>
      <c r="BE8" s="199"/>
      <c r="BF8" s="199"/>
      <c r="BG8" s="197"/>
      <c r="BH8" s="193"/>
      <c r="BI8" s="185"/>
      <c r="BJ8" s="169"/>
      <c r="BK8" s="169"/>
      <c r="BL8" s="151"/>
    </row>
    <row r="9" spans="1:64" s="152" customFormat="1" ht="20.25" customHeight="1">
      <c r="B9" s="562"/>
      <c r="C9" s="563"/>
      <c r="D9" s="563"/>
      <c r="E9" s="563"/>
      <c r="F9" s="563"/>
      <c r="G9" s="563"/>
      <c r="H9" s="563"/>
      <c r="I9" s="563"/>
      <c r="J9" s="563"/>
      <c r="K9" s="563"/>
      <c r="L9" s="563"/>
      <c r="M9" s="563"/>
      <c r="N9" s="563"/>
      <c r="O9" s="563"/>
      <c r="P9" s="563"/>
      <c r="Q9" s="563"/>
      <c r="R9" s="563"/>
      <c r="S9" s="563"/>
      <c r="T9" s="563"/>
      <c r="U9" s="563"/>
      <c r="V9" s="563"/>
      <c r="W9" s="563"/>
      <c r="X9" s="563"/>
      <c r="Y9" s="564"/>
      <c r="Z9" s="177"/>
      <c r="AA9" s="168"/>
      <c r="AB9" s="168"/>
      <c r="AC9" s="168"/>
      <c r="AD9" s="168"/>
      <c r="AE9" s="168"/>
      <c r="AF9" s="168"/>
      <c r="AG9" s="181"/>
      <c r="AH9" s="181"/>
      <c r="AI9" s="179"/>
      <c r="AJ9" s="179"/>
      <c r="AK9" s="184"/>
      <c r="AL9" s="165"/>
      <c r="AM9" s="165"/>
      <c r="AN9" s="165"/>
      <c r="AO9" s="165"/>
      <c r="AP9" s="165"/>
      <c r="AQ9" s="191"/>
      <c r="AR9" s="192"/>
      <c r="AS9" s="192"/>
      <c r="AT9" s="193"/>
      <c r="AU9" s="193"/>
      <c r="AV9" s="166" t="s">
        <v>167</v>
      </c>
      <c r="AW9" s="193"/>
      <c r="AX9" s="193"/>
      <c r="AY9" s="193"/>
      <c r="AZ9" s="193"/>
      <c r="BA9" s="183"/>
      <c r="BB9" s="183"/>
      <c r="BC9" s="183"/>
      <c r="BD9" s="194"/>
      <c r="BE9" s="547"/>
      <c r="BF9" s="548"/>
      <c r="BG9" s="197" t="s">
        <v>166</v>
      </c>
      <c r="BH9" s="193"/>
      <c r="BI9" s="185"/>
      <c r="BJ9" s="169"/>
      <c r="BK9" s="169"/>
      <c r="BL9" s="151"/>
    </row>
    <row r="10" spans="1:64" ht="20.25" customHeight="1" thickBot="1">
      <c r="C10" s="154"/>
      <c r="D10" s="154"/>
      <c r="G10" s="155"/>
      <c r="Z10" s="189"/>
      <c r="AA10" s="190"/>
      <c r="AB10" s="190"/>
      <c r="AC10" s="190"/>
      <c r="AD10" s="190"/>
      <c r="AE10" s="190"/>
      <c r="AF10" s="190"/>
      <c r="AG10" s="190"/>
      <c r="AH10" s="190"/>
      <c r="AI10" s="190"/>
      <c r="AJ10" s="190"/>
      <c r="AK10" s="190"/>
      <c r="AL10" s="190"/>
      <c r="AM10" s="190"/>
      <c r="AN10" s="190"/>
      <c r="AO10" s="190"/>
      <c r="AP10" s="190"/>
      <c r="AQ10" s="189"/>
      <c r="AR10" s="190"/>
      <c r="AS10" s="190"/>
      <c r="AT10" s="190"/>
      <c r="AU10" s="190"/>
      <c r="AV10" s="190"/>
      <c r="AW10" s="190"/>
      <c r="AX10" s="190"/>
      <c r="AY10" s="190"/>
      <c r="AZ10" s="190"/>
      <c r="BA10" s="190"/>
      <c r="BB10" s="190"/>
      <c r="BC10" s="190"/>
      <c r="BD10" s="190"/>
      <c r="BE10" s="190"/>
      <c r="BF10" s="190"/>
      <c r="BG10" s="190"/>
      <c r="BH10" s="190"/>
      <c r="BI10" s="190"/>
      <c r="BJ10" s="200"/>
      <c r="BK10" s="200"/>
      <c r="BL10" s="156"/>
    </row>
    <row r="11" spans="1:64" ht="20.25" customHeight="1" thickBot="1">
      <c r="A11" s="190"/>
      <c r="B11" s="565" t="s">
        <v>62</v>
      </c>
      <c r="C11" s="493" t="s">
        <v>128</v>
      </c>
      <c r="D11" s="494"/>
      <c r="E11" s="492" t="s">
        <v>129</v>
      </c>
      <c r="F11" s="494"/>
      <c r="G11" s="492" t="s">
        <v>130</v>
      </c>
      <c r="H11" s="493"/>
      <c r="I11" s="493"/>
      <c r="J11" s="493"/>
      <c r="K11" s="494"/>
      <c r="L11" s="492" t="s">
        <v>131</v>
      </c>
      <c r="M11" s="493"/>
      <c r="N11" s="493"/>
      <c r="O11" s="569"/>
      <c r="P11" s="463" t="s">
        <v>197</v>
      </c>
      <c r="Q11" s="464"/>
      <c r="R11" s="469" t="s">
        <v>198</v>
      </c>
      <c r="S11" s="470"/>
      <c r="T11" s="225"/>
      <c r="U11" s="225"/>
      <c r="V11" s="225"/>
      <c r="W11" s="489" t="s">
        <v>132</v>
      </c>
      <c r="X11" s="490"/>
      <c r="Y11" s="490"/>
      <c r="Z11" s="490"/>
      <c r="AA11" s="490"/>
      <c r="AB11" s="490"/>
      <c r="AC11" s="490"/>
      <c r="AD11" s="490"/>
      <c r="AE11" s="490"/>
      <c r="AF11" s="490"/>
      <c r="AG11" s="490"/>
      <c r="AH11" s="490"/>
      <c r="AI11" s="490"/>
      <c r="AJ11" s="490"/>
      <c r="AK11" s="490"/>
      <c r="AL11" s="490"/>
      <c r="AM11" s="490"/>
      <c r="AN11" s="490"/>
      <c r="AO11" s="490"/>
      <c r="AP11" s="490"/>
      <c r="AQ11" s="490"/>
      <c r="AR11" s="490"/>
      <c r="AS11" s="490"/>
      <c r="AT11" s="490"/>
      <c r="AU11" s="490"/>
      <c r="AV11" s="490"/>
      <c r="AW11" s="490"/>
      <c r="AX11" s="490"/>
      <c r="AY11" s="490"/>
      <c r="AZ11" s="490"/>
      <c r="BA11" s="490"/>
      <c r="BB11" s="535" t="str">
        <f>IF(BG3="計画","(9)1～4週目の勤務時間数合計","(9)1か月の勤務時間数合計")</f>
        <v>(9)1か月の勤務時間数合計</v>
      </c>
      <c r="BC11" s="536"/>
      <c r="BD11" s="535" t="s">
        <v>133</v>
      </c>
      <c r="BE11" s="536"/>
      <c r="BF11" s="549" t="s">
        <v>153</v>
      </c>
      <c r="BG11" s="549"/>
      <c r="BH11" s="549"/>
      <c r="BI11" s="549"/>
      <c r="BJ11" s="549"/>
      <c r="BK11" s="549"/>
    </row>
    <row r="12" spans="1:64" ht="20.25" customHeight="1" thickBot="1">
      <c r="A12" s="190"/>
      <c r="B12" s="566"/>
      <c r="C12" s="496"/>
      <c r="D12" s="497"/>
      <c r="E12" s="495"/>
      <c r="F12" s="497"/>
      <c r="G12" s="495"/>
      <c r="H12" s="496"/>
      <c r="I12" s="496"/>
      <c r="J12" s="496"/>
      <c r="K12" s="497"/>
      <c r="L12" s="495"/>
      <c r="M12" s="496"/>
      <c r="N12" s="496"/>
      <c r="O12" s="570"/>
      <c r="P12" s="465"/>
      <c r="Q12" s="466"/>
      <c r="R12" s="471"/>
      <c r="S12" s="472"/>
      <c r="T12" s="226"/>
      <c r="U12" s="226"/>
      <c r="V12" s="226"/>
      <c r="W12" s="486" t="s">
        <v>10</v>
      </c>
      <c r="X12" s="487"/>
      <c r="Y12" s="487"/>
      <c r="Z12" s="487"/>
      <c r="AA12" s="487"/>
      <c r="AB12" s="487"/>
      <c r="AC12" s="488"/>
      <c r="AD12" s="486" t="s">
        <v>11</v>
      </c>
      <c r="AE12" s="487"/>
      <c r="AF12" s="487"/>
      <c r="AG12" s="487"/>
      <c r="AH12" s="487"/>
      <c r="AI12" s="487"/>
      <c r="AJ12" s="488"/>
      <c r="AK12" s="486" t="s">
        <v>12</v>
      </c>
      <c r="AL12" s="487"/>
      <c r="AM12" s="487"/>
      <c r="AN12" s="487"/>
      <c r="AO12" s="487"/>
      <c r="AP12" s="487"/>
      <c r="AQ12" s="488"/>
      <c r="AR12" s="486" t="s">
        <v>13</v>
      </c>
      <c r="AS12" s="487"/>
      <c r="AT12" s="487"/>
      <c r="AU12" s="487"/>
      <c r="AV12" s="487"/>
      <c r="AW12" s="487"/>
      <c r="AX12" s="488"/>
      <c r="AY12" s="486" t="s">
        <v>14</v>
      </c>
      <c r="AZ12" s="487"/>
      <c r="BA12" s="488"/>
      <c r="BB12" s="537"/>
      <c r="BC12" s="538"/>
      <c r="BD12" s="537"/>
      <c r="BE12" s="538"/>
      <c r="BF12" s="549"/>
      <c r="BG12" s="549"/>
      <c r="BH12" s="549"/>
      <c r="BI12" s="549"/>
      <c r="BJ12" s="549"/>
      <c r="BK12" s="549"/>
    </row>
    <row r="13" spans="1:64" ht="20.25" customHeight="1" thickBot="1">
      <c r="A13" s="190"/>
      <c r="B13" s="566"/>
      <c r="C13" s="496"/>
      <c r="D13" s="497"/>
      <c r="E13" s="495"/>
      <c r="F13" s="497"/>
      <c r="G13" s="495"/>
      <c r="H13" s="496"/>
      <c r="I13" s="496"/>
      <c r="J13" s="496"/>
      <c r="K13" s="497"/>
      <c r="L13" s="495"/>
      <c r="M13" s="496"/>
      <c r="N13" s="496"/>
      <c r="O13" s="570"/>
      <c r="P13" s="465"/>
      <c r="Q13" s="466"/>
      <c r="R13" s="471"/>
      <c r="S13" s="472"/>
      <c r="T13" s="226"/>
      <c r="U13" s="226"/>
      <c r="V13" s="226"/>
      <c r="W13" s="157" t="e">
        <f>DAY(DATE($AE$2,$AI$2,1))</f>
        <v>#VALUE!</v>
      </c>
      <c r="X13" s="158" t="e">
        <f>DAY(DATE($AE$2,$AI$2,2))</f>
        <v>#VALUE!</v>
      </c>
      <c r="Y13" s="158" t="e">
        <f>DAY(DATE($AE$2,$AI$2,3))</f>
        <v>#VALUE!</v>
      </c>
      <c r="Z13" s="158" t="e">
        <f>DAY(DATE($AE$2,$AI$2,4))</f>
        <v>#VALUE!</v>
      </c>
      <c r="AA13" s="158" t="e">
        <f>DAY(DATE($AE$2,$AI$2,5))</f>
        <v>#VALUE!</v>
      </c>
      <c r="AB13" s="158" t="e">
        <f>DAY(DATE($AE$2,$AI$2,6))</f>
        <v>#VALUE!</v>
      </c>
      <c r="AC13" s="159" t="e">
        <f>DAY(DATE($AE$2,$AI$2,7))</f>
        <v>#VALUE!</v>
      </c>
      <c r="AD13" s="157" t="e">
        <f>DAY(DATE($AE$2,$AI$2,8))</f>
        <v>#VALUE!</v>
      </c>
      <c r="AE13" s="158" t="e">
        <f>DAY(DATE($AE$2,$AI$2,9))</f>
        <v>#VALUE!</v>
      </c>
      <c r="AF13" s="158" t="e">
        <f>DAY(DATE($AE$2,$AI$2,10))</f>
        <v>#VALUE!</v>
      </c>
      <c r="AG13" s="158" t="e">
        <f>DAY(DATE($AE$2,$AI$2,11))</f>
        <v>#VALUE!</v>
      </c>
      <c r="AH13" s="158" t="e">
        <f>DAY(DATE($AE$2,$AI$2,12))</f>
        <v>#VALUE!</v>
      </c>
      <c r="AI13" s="158" t="e">
        <f>DAY(DATE($AE$2,$AI$2,13))</f>
        <v>#VALUE!</v>
      </c>
      <c r="AJ13" s="159" t="e">
        <f>DAY(DATE($AE$2,$AI$2,14))</f>
        <v>#VALUE!</v>
      </c>
      <c r="AK13" s="157" t="e">
        <f>DAY(DATE($AE$2,$AI$2,15))</f>
        <v>#VALUE!</v>
      </c>
      <c r="AL13" s="158" t="e">
        <f>DAY(DATE($AE$2,$AI$2,16))</f>
        <v>#VALUE!</v>
      </c>
      <c r="AM13" s="158" t="e">
        <f>DAY(DATE($AE$2,$AI$2,17))</f>
        <v>#VALUE!</v>
      </c>
      <c r="AN13" s="158" t="e">
        <f>DAY(DATE($AE$2,$AI$2,18))</f>
        <v>#VALUE!</v>
      </c>
      <c r="AO13" s="158" t="e">
        <f>DAY(DATE($AE$2,$AI$2,19))</f>
        <v>#VALUE!</v>
      </c>
      <c r="AP13" s="158" t="e">
        <f>DAY(DATE($AE$2,$AI$2,20))</f>
        <v>#VALUE!</v>
      </c>
      <c r="AQ13" s="159" t="e">
        <f>DAY(DATE($AE$2,$AI$2,21))</f>
        <v>#VALUE!</v>
      </c>
      <c r="AR13" s="157" t="e">
        <f>DAY(DATE($AE$2,$AI$2,22))</f>
        <v>#VALUE!</v>
      </c>
      <c r="AS13" s="158" t="e">
        <f>DAY(DATE($AE$2,$AI$2,23))</f>
        <v>#VALUE!</v>
      </c>
      <c r="AT13" s="158" t="e">
        <f>DAY(DATE($AE$2,$AI$2,24))</f>
        <v>#VALUE!</v>
      </c>
      <c r="AU13" s="158" t="e">
        <f>DAY(DATE($AE$2,$AI$2,25))</f>
        <v>#VALUE!</v>
      </c>
      <c r="AV13" s="158" t="e">
        <f>DAY(DATE($AE$2,$AI$2,26))</f>
        <v>#VALUE!</v>
      </c>
      <c r="AW13" s="158" t="e">
        <f>DAY(DATE($AE$2,$AI$2,27))</f>
        <v>#VALUE!</v>
      </c>
      <c r="AX13" s="159" t="e">
        <f>DAY(DATE($AE$2,$AI$2,28))</f>
        <v>#VALUE!</v>
      </c>
      <c r="AY13" s="157" t="e">
        <f>IF(BG3="運営指導用",IF(DAY(DATE($AE$2,$AI$2,29))=29,29,""),"")</f>
        <v>#VALUE!</v>
      </c>
      <c r="AZ13" s="158" t="e">
        <f>IF(BG3="運営指導用",IF(DAY(DATE($AE$2,$AI$2,30))=30,30,""),"")</f>
        <v>#VALUE!</v>
      </c>
      <c r="BA13" s="159" t="e">
        <f>IF(BG3="運営指導用",IF(DAY(DATE($AE$2,$AI$2,31))=31,31,""),"")</f>
        <v>#VALUE!</v>
      </c>
      <c r="BB13" s="537"/>
      <c r="BC13" s="538"/>
      <c r="BD13" s="537"/>
      <c r="BE13" s="538"/>
      <c r="BF13" s="549"/>
      <c r="BG13" s="549"/>
      <c r="BH13" s="549"/>
      <c r="BI13" s="549"/>
      <c r="BJ13" s="549"/>
      <c r="BK13" s="549"/>
    </row>
    <row r="14" spans="1:64" ht="20.25" hidden="1" customHeight="1" thickBot="1">
      <c r="A14" s="190"/>
      <c r="B14" s="566"/>
      <c r="C14" s="496"/>
      <c r="D14" s="497"/>
      <c r="E14" s="495"/>
      <c r="F14" s="497"/>
      <c r="G14" s="495"/>
      <c r="H14" s="496"/>
      <c r="I14" s="496"/>
      <c r="J14" s="496"/>
      <c r="K14" s="497"/>
      <c r="L14" s="495"/>
      <c r="M14" s="496"/>
      <c r="N14" s="496"/>
      <c r="O14" s="570"/>
      <c r="P14" s="465"/>
      <c r="Q14" s="466"/>
      <c r="R14" s="471"/>
      <c r="S14" s="472"/>
      <c r="T14" s="226"/>
      <c r="U14" s="226"/>
      <c r="V14" s="226"/>
      <c r="W14" s="157" t="e">
        <f>WEEKDAY(DATE($AE$2,$AI$2,1))</f>
        <v>#VALUE!</v>
      </c>
      <c r="X14" s="158" t="e">
        <f>WEEKDAY(DATE($AE$2,$AI$2,2))</f>
        <v>#VALUE!</v>
      </c>
      <c r="Y14" s="158" t="e">
        <f>WEEKDAY(DATE($AE$2,$AI$2,3))</f>
        <v>#VALUE!</v>
      </c>
      <c r="Z14" s="158" t="e">
        <f>WEEKDAY(DATE($AE$2,$AI$2,4))</f>
        <v>#VALUE!</v>
      </c>
      <c r="AA14" s="158" t="e">
        <f>WEEKDAY(DATE($AE$2,$AI$2,5))</f>
        <v>#VALUE!</v>
      </c>
      <c r="AB14" s="158" t="e">
        <f>WEEKDAY(DATE($AE$2,$AI$2,6))</f>
        <v>#VALUE!</v>
      </c>
      <c r="AC14" s="159" t="e">
        <f>WEEKDAY(DATE($AE$2,$AI$2,7))</f>
        <v>#VALUE!</v>
      </c>
      <c r="AD14" s="157" t="e">
        <f>WEEKDAY(DATE($AE$2,$AI$2,8))</f>
        <v>#VALUE!</v>
      </c>
      <c r="AE14" s="158" t="e">
        <f>WEEKDAY(DATE($AE$2,$AI$2,9))</f>
        <v>#VALUE!</v>
      </c>
      <c r="AF14" s="158" t="e">
        <f>WEEKDAY(DATE($AE$2,$AI$2,10))</f>
        <v>#VALUE!</v>
      </c>
      <c r="AG14" s="158" t="e">
        <f>WEEKDAY(DATE($AE$2,$AI$2,11))</f>
        <v>#VALUE!</v>
      </c>
      <c r="AH14" s="158" t="e">
        <f>WEEKDAY(DATE($AE$2,$AI$2,12))</f>
        <v>#VALUE!</v>
      </c>
      <c r="AI14" s="158" t="e">
        <f>WEEKDAY(DATE($AE$2,$AI$2,13))</f>
        <v>#VALUE!</v>
      </c>
      <c r="AJ14" s="159" t="e">
        <f>WEEKDAY(DATE($AE$2,$AI$2,14))</f>
        <v>#VALUE!</v>
      </c>
      <c r="AK14" s="157" t="e">
        <f>WEEKDAY(DATE($AE$2,$AI$2,15))</f>
        <v>#VALUE!</v>
      </c>
      <c r="AL14" s="158" t="e">
        <f>WEEKDAY(DATE($AE$2,$AI$2,16))</f>
        <v>#VALUE!</v>
      </c>
      <c r="AM14" s="158" t="e">
        <f>WEEKDAY(DATE($AE$2,$AI$2,17))</f>
        <v>#VALUE!</v>
      </c>
      <c r="AN14" s="158" t="e">
        <f>WEEKDAY(DATE($AE$2,$AI$2,18))</f>
        <v>#VALUE!</v>
      </c>
      <c r="AO14" s="158" t="e">
        <f>WEEKDAY(DATE($AE$2,$AI$2,19))</f>
        <v>#VALUE!</v>
      </c>
      <c r="AP14" s="158" t="e">
        <f>WEEKDAY(DATE($AE$2,$AI$2,20))</f>
        <v>#VALUE!</v>
      </c>
      <c r="AQ14" s="159" t="e">
        <f>WEEKDAY(DATE($AE$2,$AI$2,21))</f>
        <v>#VALUE!</v>
      </c>
      <c r="AR14" s="157" t="e">
        <f>WEEKDAY(DATE($AE$2,$AI$2,22))</f>
        <v>#VALUE!</v>
      </c>
      <c r="AS14" s="158" t="e">
        <f>WEEKDAY(DATE($AE$2,$AI$2,23))</f>
        <v>#VALUE!</v>
      </c>
      <c r="AT14" s="158" t="e">
        <f>WEEKDAY(DATE($AE$2,$AI$2,24))</f>
        <v>#VALUE!</v>
      </c>
      <c r="AU14" s="158" t="e">
        <f>WEEKDAY(DATE($AE$2,$AI$2,25))</f>
        <v>#VALUE!</v>
      </c>
      <c r="AV14" s="158" t="e">
        <f>WEEKDAY(DATE($AE$2,$AI$2,26))</f>
        <v>#VALUE!</v>
      </c>
      <c r="AW14" s="158" t="e">
        <f>WEEKDAY(DATE($AE$2,$AI$2,27))</f>
        <v>#VALUE!</v>
      </c>
      <c r="AX14" s="159" t="e">
        <f>WEEKDAY(DATE($AE$2,$AI$2,28))</f>
        <v>#VALUE!</v>
      </c>
      <c r="AY14" s="157" t="e">
        <f>IF(AY13=29,WEEKDAY(DATE($AE$2,$AI$2,29)),0)</f>
        <v>#VALUE!</v>
      </c>
      <c r="AZ14" s="158" t="e">
        <f>IF(AZ13=30,WEEKDAY(DATE($AE$2,$AI$2,30)),0)</f>
        <v>#VALUE!</v>
      </c>
      <c r="BA14" s="159" t="e">
        <f>IF(BA13=31,WEEKDAY(DATE($AE$2,$AI$2,31)),0)</f>
        <v>#VALUE!</v>
      </c>
      <c r="BB14" s="539"/>
      <c r="BC14" s="540"/>
      <c r="BD14" s="539"/>
      <c r="BE14" s="540"/>
      <c r="BF14" s="550"/>
      <c r="BG14" s="550"/>
      <c r="BH14" s="550"/>
      <c r="BI14" s="550"/>
      <c r="BJ14" s="550"/>
      <c r="BK14" s="550"/>
    </row>
    <row r="15" spans="1:64" ht="20.25" customHeight="1" thickBot="1">
      <c r="A15" s="190"/>
      <c r="B15" s="567"/>
      <c r="C15" s="499"/>
      <c r="D15" s="500"/>
      <c r="E15" s="498"/>
      <c r="F15" s="500"/>
      <c r="G15" s="498"/>
      <c r="H15" s="499"/>
      <c r="I15" s="499"/>
      <c r="J15" s="499"/>
      <c r="K15" s="500"/>
      <c r="L15" s="498"/>
      <c r="M15" s="499"/>
      <c r="N15" s="499"/>
      <c r="O15" s="571"/>
      <c r="P15" s="467"/>
      <c r="Q15" s="468"/>
      <c r="R15" s="473"/>
      <c r="S15" s="474"/>
      <c r="T15" s="227"/>
      <c r="U15" s="227"/>
      <c r="V15" s="227"/>
      <c r="W15" s="160" t="e">
        <f>IF(W14=1,"日",IF(W14=2,"月",IF(W14=3,"火",IF(W14=4,"水",IF(W14=5,"木",IF(W14=6,"金","土"))))))</f>
        <v>#VALUE!</v>
      </c>
      <c r="X15" s="161" t="e">
        <f t="shared" ref="X15:AC15" si="0">IF(X14=1,"日",IF(X14=2,"月",IF(X14=3,"火",IF(X14=4,"水",IF(X14=5,"木",IF(X14=6,"金","土"))))))</f>
        <v>#VALUE!</v>
      </c>
      <c r="Y15" s="161" t="e">
        <f t="shared" si="0"/>
        <v>#VALUE!</v>
      </c>
      <c r="Z15" s="161" t="e">
        <f t="shared" si="0"/>
        <v>#VALUE!</v>
      </c>
      <c r="AA15" s="161" t="e">
        <f t="shared" si="0"/>
        <v>#VALUE!</v>
      </c>
      <c r="AB15" s="161" t="e">
        <f t="shared" si="0"/>
        <v>#VALUE!</v>
      </c>
      <c r="AC15" s="162" t="e">
        <f t="shared" si="0"/>
        <v>#VALUE!</v>
      </c>
      <c r="AD15" s="160" t="e">
        <f t="shared" ref="AD15" si="1">IF(AD14=1,"日",IF(AD14=2,"月",IF(AD14=3,"火",IF(AD14=4,"水",IF(AD14=5,"木",IF(AD14=6,"金","土"))))))</f>
        <v>#VALUE!</v>
      </c>
      <c r="AE15" s="161" t="e">
        <f t="shared" ref="AE15" si="2">IF(AE14=1,"日",IF(AE14=2,"月",IF(AE14=3,"火",IF(AE14=4,"水",IF(AE14=5,"木",IF(AE14=6,"金","土"))))))</f>
        <v>#VALUE!</v>
      </c>
      <c r="AF15" s="161" t="e">
        <f t="shared" ref="AF15" si="3">IF(AF14=1,"日",IF(AF14=2,"月",IF(AF14=3,"火",IF(AF14=4,"水",IF(AF14=5,"木",IF(AF14=6,"金","土"))))))</f>
        <v>#VALUE!</v>
      </c>
      <c r="AG15" s="161" t="e">
        <f t="shared" ref="AG15" si="4">IF(AG14=1,"日",IF(AG14=2,"月",IF(AG14=3,"火",IF(AG14=4,"水",IF(AG14=5,"木",IF(AG14=6,"金","土"))))))</f>
        <v>#VALUE!</v>
      </c>
      <c r="AH15" s="161" t="e">
        <f t="shared" ref="AH15" si="5">IF(AH14=1,"日",IF(AH14=2,"月",IF(AH14=3,"火",IF(AH14=4,"水",IF(AH14=5,"木",IF(AH14=6,"金","土"))))))</f>
        <v>#VALUE!</v>
      </c>
      <c r="AI15" s="161" t="e">
        <f t="shared" ref="AI15" si="6">IF(AI14=1,"日",IF(AI14=2,"月",IF(AI14=3,"火",IF(AI14=4,"水",IF(AI14=5,"木",IF(AI14=6,"金","土"))))))</f>
        <v>#VALUE!</v>
      </c>
      <c r="AJ15" s="162" t="e">
        <f t="shared" ref="AJ15" si="7">IF(AJ14=1,"日",IF(AJ14=2,"月",IF(AJ14=3,"火",IF(AJ14=4,"水",IF(AJ14=5,"木",IF(AJ14=6,"金","土"))))))</f>
        <v>#VALUE!</v>
      </c>
      <c r="AK15" s="160" t="e">
        <f t="shared" ref="AK15" si="8">IF(AK14=1,"日",IF(AK14=2,"月",IF(AK14=3,"火",IF(AK14=4,"水",IF(AK14=5,"木",IF(AK14=6,"金","土"))))))</f>
        <v>#VALUE!</v>
      </c>
      <c r="AL15" s="161" t="e">
        <f t="shared" ref="AL15" si="9">IF(AL14=1,"日",IF(AL14=2,"月",IF(AL14=3,"火",IF(AL14=4,"水",IF(AL14=5,"木",IF(AL14=6,"金","土"))))))</f>
        <v>#VALUE!</v>
      </c>
      <c r="AM15" s="161" t="e">
        <f t="shared" ref="AM15" si="10">IF(AM14=1,"日",IF(AM14=2,"月",IF(AM14=3,"火",IF(AM14=4,"水",IF(AM14=5,"木",IF(AM14=6,"金","土"))))))</f>
        <v>#VALUE!</v>
      </c>
      <c r="AN15" s="161" t="e">
        <f t="shared" ref="AN15" si="11">IF(AN14=1,"日",IF(AN14=2,"月",IF(AN14=3,"火",IF(AN14=4,"水",IF(AN14=5,"木",IF(AN14=6,"金","土"))))))</f>
        <v>#VALUE!</v>
      </c>
      <c r="AO15" s="161" t="e">
        <f t="shared" ref="AO15" si="12">IF(AO14=1,"日",IF(AO14=2,"月",IF(AO14=3,"火",IF(AO14=4,"水",IF(AO14=5,"木",IF(AO14=6,"金","土"))))))</f>
        <v>#VALUE!</v>
      </c>
      <c r="AP15" s="161" t="e">
        <f t="shared" ref="AP15" si="13">IF(AP14=1,"日",IF(AP14=2,"月",IF(AP14=3,"火",IF(AP14=4,"水",IF(AP14=5,"木",IF(AP14=6,"金","土"))))))</f>
        <v>#VALUE!</v>
      </c>
      <c r="AQ15" s="162" t="e">
        <f t="shared" ref="AQ15" si="14">IF(AQ14=1,"日",IF(AQ14=2,"月",IF(AQ14=3,"火",IF(AQ14=4,"水",IF(AQ14=5,"木",IF(AQ14=6,"金","土"))))))</f>
        <v>#VALUE!</v>
      </c>
      <c r="AR15" s="160" t="e">
        <f t="shared" ref="AR15" si="15">IF(AR14=1,"日",IF(AR14=2,"月",IF(AR14=3,"火",IF(AR14=4,"水",IF(AR14=5,"木",IF(AR14=6,"金","土"))))))</f>
        <v>#VALUE!</v>
      </c>
      <c r="AS15" s="161" t="e">
        <f t="shared" ref="AS15" si="16">IF(AS14=1,"日",IF(AS14=2,"月",IF(AS14=3,"火",IF(AS14=4,"水",IF(AS14=5,"木",IF(AS14=6,"金","土"))))))</f>
        <v>#VALUE!</v>
      </c>
      <c r="AT15" s="161" t="e">
        <f t="shared" ref="AT15" si="17">IF(AT14=1,"日",IF(AT14=2,"月",IF(AT14=3,"火",IF(AT14=4,"水",IF(AT14=5,"木",IF(AT14=6,"金","土"))))))</f>
        <v>#VALUE!</v>
      </c>
      <c r="AU15" s="161" t="e">
        <f t="shared" ref="AU15" si="18">IF(AU14=1,"日",IF(AU14=2,"月",IF(AU14=3,"火",IF(AU14=4,"水",IF(AU14=5,"木",IF(AU14=6,"金","土"))))))</f>
        <v>#VALUE!</v>
      </c>
      <c r="AV15" s="161" t="e">
        <f t="shared" ref="AV15" si="19">IF(AV14=1,"日",IF(AV14=2,"月",IF(AV14=3,"火",IF(AV14=4,"水",IF(AV14=5,"木",IF(AV14=6,"金","土"))))))</f>
        <v>#VALUE!</v>
      </c>
      <c r="AW15" s="161" t="e">
        <f t="shared" ref="AW15" si="20">IF(AW14=1,"日",IF(AW14=2,"月",IF(AW14=3,"火",IF(AW14=4,"水",IF(AW14=5,"木",IF(AW14=6,"金","土"))))))</f>
        <v>#VALUE!</v>
      </c>
      <c r="AX15" s="162" t="e">
        <f t="shared" ref="AX15" si="21">IF(AX14=1,"日",IF(AX14=2,"月",IF(AX14=3,"火",IF(AX14=4,"水",IF(AX14=5,"木",IF(AX14=6,"金","土"))))))</f>
        <v>#VALUE!</v>
      </c>
      <c r="AY15" s="161" t="e">
        <f>IF(AY14=1,"日",IF(AY14=2,"月",IF(AY14=3,"火",IF(AY14=4,"水",IF(AY14=5,"木",IF(AY14=6,"金",IF(AY14=0,"","土")))))))</f>
        <v>#VALUE!</v>
      </c>
      <c r="AZ15" s="161" t="e">
        <f>IF(AZ14=1,"日",IF(AZ14=2,"月",IF(AZ14=3,"火",IF(AZ14=4,"水",IF(AZ14=5,"木",IF(AZ14=6,"金",IF(AZ14=0,"","土")))))))</f>
        <v>#VALUE!</v>
      </c>
      <c r="BA15" s="161" t="e">
        <f>IF(BA14=1,"日",IF(BA14=2,"月",IF(BA14=3,"火",IF(BA14=4,"水",IF(BA14=5,"木",IF(BA14=6,"金",IF(BA14=0,"","土")))))))</f>
        <v>#VALUE!</v>
      </c>
      <c r="BB15" s="541"/>
      <c r="BC15" s="542"/>
      <c r="BD15" s="541"/>
      <c r="BE15" s="542"/>
      <c r="BF15" s="550"/>
      <c r="BG15" s="550"/>
      <c r="BH15" s="550"/>
      <c r="BI15" s="550"/>
      <c r="BJ15" s="550"/>
      <c r="BK15" s="550"/>
    </row>
    <row r="16" spans="1:64" ht="20.25" customHeight="1">
      <c r="A16" s="190"/>
      <c r="B16" s="568">
        <v>1</v>
      </c>
      <c r="C16" s="526"/>
      <c r="D16" s="527"/>
      <c r="E16" s="522"/>
      <c r="F16" s="523"/>
      <c r="G16" s="306"/>
      <c r="H16" s="307"/>
      <c r="I16" s="307"/>
      <c r="J16" s="307"/>
      <c r="K16" s="308"/>
      <c r="L16" s="516"/>
      <c r="M16" s="517"/>
      <c r="N16" s="517"/>
      <c r="O16" s="518"/>
      <c r="P16" s="475"/>
      <c r="Q16" s="476"/>
      <c r="R16" s="358"/>
      <c r="S16" s="360"/>
      <c r="T16" s="528" t="s">
        <v>55</v>
      </c>
      <c r="U16" s="529"/>
      <c r="V16" s="530"/>
      <c r="W16" s="111"/>
      <c r="X16" s="112"/>
      <c r="Y16" s="112"/>
      <c r="Z16" s="112"/>
      <c r="AA16" s="112"/>
      <c r="AB16" s="112"/>
      <c r="AC16" s="113"/>
      <c r="AD16" s="111"/>
      <c r="AE16" s="112"/>
      <c r="AF16" s="112"/>
      <c r="AG16" s="112"/>
      <c r="AH16" s="112"/>
      <c r="AI16" s="112"/>
      <c r="AJ16" s="113"/>
      <c r="AK16" s="111"/>
      <c r="AL16" s="112"/>
      <c r="AM16" s="112"/>
      <c r="AN16" s="112"/>
      <c r="AO16" s="112"/>
      <c r="AP16" s="112"/>
      <c r="AQ16" s="113"/>
      <c r="AR16" s="111"/>
      <c r="AS16" s="112"/>
      <c r="AT16" s="112"/>
      <c r="AU16" s="112"/>
      <c r="AV16" s="112"/>
      <c r="AW16" s="112"/>
      <c r="AX16" s="113"/>
      <c r="AY16" s="111"/>
      <c r="AZ16" s="112"/>
      <c r="BA16" s="113"/>
      <c r="BB16" s="532">
        <f>IF($BG$3="計画",SUM(W17:AX17),IF($BG$3="運営指導用",SUM(W17:BA17),""))</f>
        <v>0</v>
      </c>
      <c r="BC16" s="533"/>
      <c r="BD16" s="543" t="e">
        <f>IF($BG$3="計画",BB16/4,IF($BG$3="運営指導用",BB16/($BE$7/7),""))</f>
        <v>#VALUE!</v>
      </c>
      <c r="BE16" s="544"/>
      <c r="BF16" s="344"/>
      <c r="BG16" s="345"/>
      <c r="BH16" s="345"/>
      <c r="BI16" s="345"/>
      <c r="BJ16" s="345"/>
      <c r="BK16" s="346"/>
    </row>
    <row r="17" spans="1:63" ht="20.25" customHeight="1">
      <c r="A17" s="190"/>
      <c r="B17" s="508"/>
      <c r="C17" s="302"/>
      <c r="D17" s="301"/>
      <c r="E17" s="524"/>
      <c r="F17" s="525"/>
      <c r="G17" s="309"/>
      <c r="H17" s="307"/>
      <c r="I17" s="307"/>
      <c r="J17" s="307"/>
      <c r="K17" s="308"/>
      <c r="L17" s="519"/>
      <c r="M17" s="520"/>
      <c r="N17" s="520"/>
      <c r="O17" s="521"/>
      <c r="P17" s="477"/>
      <c r="Q17" s="478"/>
      <c r="R17" s="364"/>
      <c r="S17" s="365"/>
      <c r="T17" s="505" t="s">
        <v>56</v>
      </c>
      <c r="U17" s="506"/>
      <c r="V17" s="507"/>
      <c r="W17" s="228" t="str">
        <f>IF(W16="","",VLOOKUP(W16,'【提出用】シフト記号表（勤務時間帯）'!$C$4:$K$35,9,FALSE))</f>
        <v/>
      </c>
      <c r="X17" s="229" t="str">
        <f>IF(X16="","",VLOOKUP(X16,'【提出用】シフト記号表（勤務時間帯）'!$C$4:$K$35,9,FALSE))</f>
        <v/>
      </c>
      <c r="Y17" s="229" t="str">
        <f>IF(Y16="","",VLOOKUP(Y16,'【提出用】シフト記号表（勤務時間帯）'!$C$4:$K$35,9,FALSE))</f>
        <v/>
      </c>
      <c r="Z17" s="229" t="str">
        <f>IF(Z16="","",VLOOKUP(Z16,'【提出用】シフト記号表（勤務時間帯）'!$C$4:$K$35,9,FALSE))</f>
        <v/>
      </c>
      <c r="AA17" s="229" t="str">
        <f>IF(AA16="","",VLOOKUP(AA16,'【提出用】シフト記号表（勤務時間帯）'!$C$4:$K$35,9,FALSE))</f>
        <v/>
      </c>
      <c r="AB17" s="229" t="str">
        <f>IF(AB16="","",VLOOKUP(AB16,'【提出用】シフト記号表（勤務時間帯）'!$C$4:$K$35,9,FALSE))</f>
        <v/>
      </c>
      <c r="AC17" s="230" t="str">
        <f>IF(AC16="","",VLOOKUP(AC16,'【提出用】シフト記号表（勤務時間帯）'!$C$4:$K$35,9,FALSE))</f>
        <v/>
      </c>
      <c r="AD17" s="228" t="str">
        <f>IF(AD16="","",VLOOKUP(AD16,'【提出用】シフト記号表（勤務時間帯）'!$C$4:$K$35,9,FALSE))</f>
        <v/>
      </c>
      <c r="AE17" s="229" t="str">
        <f>IF(AE16="","",VLOOKUP(AE16,'【提出用】シフト記号表（勤務時間帯）'!$C$4:$K$35,9,FALSE))</f>
        <v/>
      </c>
      <c r="AF17" s="229" t="str">
        <f>IF(AF16="","",VLOOKUP(AF16,'【提出用】シフト記号表（勤務時間帯）'!$C$4:$K$35,9,FALSE))</f>
        <v/>
      </c>
      <c r="AG17" s="229" t="str">
        <f>IF(AG16="","",VLOOKUP(AG16,'【提出用】シフト記号表（勤務時間帯）'!$C$4:$K$35,9,FALSE))</f>
        <v/>
      </c>
      <c r="AH17" s="229" t="str">
        <f>IF(AH16="","",VLOOKUP(AH16,'【提出用】シフト記号表（勤務時間帯）'!$C$4:$K$35,9,FALSE))</f>
        <v/>
      </c>
      <c r="AI17" s="229" t="str">
        <f>IF(AI16="","",VLOOKUP(AI16,'【提出用】シフト記号表（勤務時間帯）'!$C$4:$K$35,9,FALSE))</f>
        <v/>
      </c>
      <c r="AJ17" s="230" t="str">
        <f>IF(AJ16="","",VLOOKUP(AJ16,'【提出用】シフト記号表（勤務時間帯）'!$C$4:$K$35,9,FALSE))</f>
        <v/>
      </c>
      <c r="AK17" s="228" t="str">
        <f>IF(AK16="","",VLOOKUP(AK16,'【提出用】シフト記号表（勤務時間帯）'!$C$4:$K$35,9,FALSE))</f>
        <v/>
      </c>
      <c r="AL17" s="229" t="str">
        <f>IF(AL16="","",VLOOKUP(AL16,'【提出用】シフト記号表（勤務時間帯）'!$C$4:$K$35,9,FALSE))</f>
        <v/>
      </c>
      <c r="AM17" s="229" t="str">
        <f>IF(AM16="","",VLOOKUP(AM16,'【提出用】シフト記号表（勤務時間帯）'!$C$4:$K$35,9,FALSE))</f>
        <v/>
      </c>
      <c r="AN17" s="229" t="str">
        <f>IF(AN16="","",VLOOKUP(AN16,'【提出用】シフト記号表（勤務時間帯）'!$C$4:$K$35,9,FALSE))</f>
        <v/>
      </c>
      <c r="AO17" s="229" t="str">
        <f>IF(AO16="","",VLOOKUP(AO16,'【提出用】シフト記号表（勤務時間帯）'!$C$4:$K$35,9,FALSE))</f>
        <v/>
      </c>
      <c r="AP17" s="229" t="str">
        <f>IF(AP16="","",VLOOKUP(AP16,'【提出用】シフト記号表（勤務時間帯）'!$C$4:$K$35,9,FALSE))</f>
        <v/>
      </c>
      <c r="AQ17" s="230" t="str">
        <f>IF(AQ16="","",VLOOKUP(AQ16,'【提出用】シフト記号表（勤務時間帯）'!$C$4:$K$35,9,FALSE))</f>
        <v/>
      </c>
      <c r="AR17" s="228" t="str">
        <f>IF(AR16="","",VLOOKUP(AR16,'【提出用】シフト記号表（勤務時間帯）'!$C$4:$K$35,9,FALSE))</f>
        <v/>
      </c>
      <c r="AS17" s="229" t="str">
        <f>IF(AS16="","",VLOOKUP(AS16,'【提出用】シフト記号表（勤務時間帯）'!$C$4:$K$35,9,FALSE))</f>
        <v/>
      </c>
      <c r="AT17" s="229" t="str">
        <f>IF(AT16="","",VLOOKUP(AT16,'【提出用】シフト記号表（勤務時間帯）'!$C$4:$K$35,9,FALSE))</f>
        <v/>
      </c>
      <c r="AU17" s="229" t="str">
        <f>IF(AU16="","",VLOOKUP(AU16,'【提出用】シフト記号表（勤務時間帯）'!$C$4:$K$35,9,FALSE))</f>
        <v/>
      </c>
      <c r="AV17" s="229" t="str">
        <f>IF(AV16="","",VLOOKUP(AV16,'【提出用】シフト記号表（勤務時間帯）'!$C$4:$K$35,9,FALSE))</f>
        <v/>
      </c>
      <c r="AW17" s="229" t="str">
        <f>IF(AW16="","",VLOOKUP(AW16,'【提出用】シフト記号表（勤務時間帯）'!$C$4:$K$35,9,FALSE))</f>
        <v/>
      </c>
      <c r="AX17" s="230" t="str">
        <f>IF(AX16="","",VLOOKUP(AX16,'【提出用】シフト記号表（勤務時間帯）'!$C$4:$K$35,9,FALSE))</f>
        <v/>
      </c>
      <c r="AY17" s="228" t="str">
        <f>IF(AY16="","",VLOOKUP(AY16,'【提出用】シフト記号表（勤務時間帯）'!$C$4:$K$35,9,FALSE))</f>
        <v/>
      </c>
      <c r="AZ17" s="229" t="str">
        <f>IF(AZ16="","",VLOOKUP(AZ16,'【提出用】シフト記号表（勤務時間帯）'!$C$4:$K$35,9,FALSE))</f>
        <v/>
      </c>
      <c r="BA17" s="230" t="str">
        <f>IF(BA16="","",VLOOKUP(BA16,'【提出用】シフト記号表（勤務時間帯）'!$C$4:$K$35,9,FALSE))</f>
        <v/>
      </c>
      <c r="BB17" s="501"/>
      <c r="BC17" s="502"/>
      <c r="BD17" s="503"/>
      <c r="BE17" s="504"/>
      <c r="BF17" s="277"/>
      <c r="BG17" s="278"/>
      <c r="BH17" s="278"/>
      <c r="BI17" s="278"/>
      <c r="BJ17" s="278"/>
      <c r="BK17" s="279"/>
    </row>
    <row r="18" spans="1:63" ht="20.25" customHeight="1">
      <c r="A18" s="190"/>
      <c r="B18" s="508">
        <f>B16+1</f>
        <v>2</v>
      </c>
      <c r="C18" s="300"/>
      <c r="D18" s="301"/>
      <c r="E18" s="531"/>
      <c r="F18" s="305"/>
      <c r="G18" s="306"/>
      <c r="H18" s="307"/>
      <c r="I18" s="307"/>
      <c r="J18" s="307"/>
      <c r="K18" s="308"/>
      <c r="L18" s="313"/>
      <c r="M18" s="314"/>
      <c r="N18" s="314"/>
      <c r="O18" s="315"/>
      <c r="P18" s="439"/>
      <c r="Q18" s="440"/>
      <c r="R18" s="241"/>
      <c r="S18" s="242"/>
      <c r="T18" s="460" t="s">
        <v>55</v>
      </c>
      <c r="U18" s="461"/>
      <c r="V18" s="462"/>
      <c r="W18" s="114"/>
      <c r="X18" s="115"/>
      <c r="Y18" s="115"/>
      <c r="Z18" s="115"/>
      <c r="AA18" s="115"/>
      <c r="AB18" s="115"/>
      <c r="AC18" s="116"/>
      <c r="AD18" s="114"/>
      <c r="AE18" s="115"/>
      <c r="AF18" s="115"/>
      <c r="AG18" s="115"/>
      <c r="AH18" s="115"/>
      <c r="AI18" s="115"/>
      <c r="AJ18" s="116"/>
      <c r="AK18" s="114"/>
      <c r="AL18" s="115"/>
      <c r="AM18" s="115"/>
      <c r="AN18" s="115"/>
      <c r="AO18" s="115"/>
      <c r="AP18" s="115"/>
      <c r="AQ18" s="116"/>
      <c r="AR18" s="114"/>
      <c r="AS18" s="115"/>
      <c r="AT18" s="115"/>
      <c r="AU18" s="115"/>
      <c r="AV18" s="115"/>
      <c r="AW18" s="115"/>
      <c r="AX18" s="116"/>
      <c r="AY18" s="114"/>
      <c r="AZ18" s="115"/>
      <c r="BA18" s="116"/>
      <c r="BB18" s="501">
        <f>IF($BG$3="計画",SUM(W19:AX19),IF($BG$3="運営指導用",SUM(W19:BA19),""))</f>
        <v>0</v>
      </c>
      <c r="BC18" s="502"/>
      <c r="BD18" s="503" t="e">
        <f>IF($BG$3="計画",BB18/4,IF($BG$3="運営指導用",BB18/($BE$7/7),""))</f>
        <v>#VALUE!</v>
      </c>
      <c r="BE18" s="504"/>
      <c r="BF18" s="274"/>
      <c r="BG18" s="275"/>
      <c r="BH18" s="275"/>
      <c r="BI18" s="275"/>
      <c r="BJ18" s="275"/>
      <c r="BK18" s="276"/>
    </row>
    <row r="19" spans="1:63" ht="20.25" customHeight="1">
      <c r="A19" s="190"/>
      <c r="B19" s="508"/>
      <c r="C19" s="302"/>
      <c r="D19" s="301"/>
      <c r="E19" s="524"/>
      <c r="F19" s="525"/>
      <c r="G19" s="309"/>
      <c r="H19" s="307"/>
      <c r="I19" s="307"/>
      <c r="J19" s="307"/>
      <c r="K19" s="308"/>
      <c r="L19" s="519"/>
      <c r="M19" s="520"/>
      <c r="N19" s="520"/>
      <c r="O19" s="521"/>
      <c r="P19" s="441"/>
      <c r="Q19" s="442"/>
      <c r="R19" s="243"/>
      <c r="S19" s="244"/>
      <c r="T19" s="505" t="s">
        <v>56</v>
      </c>
      <c r="U19" s="506"/>
      <c r="V19" s="507"/>
      <c r="W19" s="231" t="str">
        <f>IF(W18="","",VLOOKUP(W18,'【提出用】シフト記号表（勤務時間帯）'!$C$4:$K$35,9,FALSE))</f>
        <v/>
      </c>
      <c r="X19" s="232" t="str">
        <f>IF(X18="","",VLOOKUP(X18,'【提出用】シフト記号表（勤務時間帯）'!$C$4:$K$35,9,FALSE))</f>
        <v/>
      </c>
      <c r="Y19" s="232" t="str">
        <f>IF(Y18="","",VLOOKUP(Y18,'【提出用】シフト記号表（勤務時間帯）'!$C$4:$K$35,9,FALSE))</f>
        <v/>
      </c>
      <c r="Z19" s="232" t="str">
        <f>IF(Z18="","",VLOOKUP(Z18,'【提出用】シフト記号表（勤務時間帯）'!$C$4:$K$35,9,FALSE))</f>
        <v/>
      </c>
      <c r="AA19" s="232" t="str">
        <f>IF(AA18="","",VLOOKUP(AA18,'【提出用】シフト記号表（勤務時間帯）'!$C$4:$K$35,9,FALSE))</f>
        <v/>
      </c>
      <c r="AB19" s="232" t="str">
        <f>IF(AB18="","",VLOOKUP(AB18,'【提出用】シフト記号表（勤務時間帯）'!$C$4:$K$35,9,FALSE))</f>
        <v/>
      </c>
      <c r="AC19" s="233" t="str">
        <f>IF(AC18="","",VLOOKUP(AC18,'【提出用】シフト記号表（勤務時間帯）'!$C$4:$K$35,9,FALSE))</f>
        <v/>
      </c>
      <c r="AD19" s="231" t="str">
        <f>IF(AD18="","",VLOOKUP(AD18,'【提出用】シフト記号表（勤務時間帯）'!$C$4:$K$35,9,FALSE))</f>
        <v/>
      </c>
      <c r="AE19" s="232" t="str">
        <f>IF(AE18="","",VLOOKUP(AE18,'【提出用】シフト記号表（勤務時間帯）'!$C$4:$K$35,9,FALSE))</f>
        <v/>
      </c>
      <c r="AF19" s="232" t="str">
        <f>IF(AF18="","",VLOOKUP(AF18,'【提出用】シフト記号表（勤務時間帯）'!$C$4:$K$35,9,FALSE))</f>
        <v/>
      </c>
      <c r="AG19" s="232" t="str">
        <f>IF(AG18="","",VLOOKUP(AG18,'【提出用】シフト記号表（勤務時間帯）'!$C$4:$K$35,9,FALSE))</f>
        <v/>
      </c>
      <c r="AH19" s="232" t="str">
        <f>IF(AH18="","",VLOOKUP(AH18,'【提出用】シフト記号表（勤務時間帯）'!$C$4:$K$35,9,FALSE))</f>
        <v/>
      </c>
      <c r="AI19" s="232" t="str">
        <f>IF(AI18="","",VLOOKUP(AI18,'【提出用】シフト記号表（勤務時間帯）'!$C$4:$K$35,9,FALSE))</f>
        <v/>
      </c>
      <c r="AJ19" s="233" t="str">
        <f>IF(AJ18="","",VLOOKUP(AJ18,'【提出用】シフト記号表（勤務時間帯）'!$C$4:$K$35,9,FALSE))</f>
        <v/>
      </c>
      <c r="AK19" s="231" t="str">
        <f>IF(AK18="","",VLOOKUP(AK18,'【提出用】シフト記号表（勤務時間帯）'!$C$4:$K$35,9,FALSE))</f>
        <v/>
      </c>
      <c r="AL19" s="232" t="str">
        <f>IF(AL18="","",VLOOKUP(AL18,'【提出用】シフト記号表（勤務時間帯）'!$C$4:$K$35,9,FALSE))</f>
        <v/>
      </c>
      <c r="AM19" s="232" t="str">
        <f>IF(AM18="","",VLOOKUP(AM18,'【提出用】シフト記号表（勤務時間帯）'!$C$4:$K$35,9,FALSE))</f>
        <v/>
      </c>
      <c r="AN19" s="232" t="str">
        <f>IF(AN18="","",VLOOKUP(AN18,'【提出用】シフト記号表（勤務時間帯）'!$C$4:$K$35,9,FALSE))</f>
        <v/>
      </c>
      <c r="AO19" s="232" t="str">
        <f>IF(AO18="","",VLOOKUP(AO18,'【提出用】シフト記号表（勤務時間帯）'!$C$4:$K$35,9,FALSE))</f>
        <v/>
      </c>
      <c r="AP19" s="232" t="str">
        <f>IF(AP18="","",VLOOKUP(AP18,'【提出用】シフト記号表（勤務時間帯）'!$C$4:$K$35,9,FALSE))</f>
        <v/>
      </c>
      <c r="AQ19" s="233" t="str">
        <f>IF(AQ18="","",VLOOKUP(AQ18,'【提出用】シフト記号表（勤務時間帯）'!$C$4:$K$35,9,FALSE))</f>
        <v/>
      </c>
      <c r="AR19" s="231" t="str">
        <f>IF(AR18="","",VLOOKUP(AR18,'【提出用】シフト記号表（勤務時間帯）'!$C$4:$K$35,9,FALSE))</f>
        <v/>
      </c>
      <c r="AS19" s="232" t="str">
        <f>IF(AS18="","",VLOOKUP(AS18,'【提出用】シフト記号表（勤務時間帯）'!$C$4:$K$35,9,FALSE))</f>
        <v/>
      </c>
      <c r="AT19" s="232" t="str">
        <f>IF(AT18="","",VLOOKUP(AT18,'【提出用】シフト記号表（勤務時間帯）'!$C$4:$K$35,9,FALSE))</f>
        <v/>
      </c>
      <c r="AU19" s="232" t="str">
        <f>IF(AU18="","",VLOOKUP(AU18,'【提出用】シフト記号表（勤務時間帯）'!$C$4:$K$35,9,FALSE))</f>
        <v/>
      </c>
      <c r="AV19" s="232" t="str">
        <f>IF(AV18="","",VLOOKUP(AV18,'【提出用】シフト記号表（勤務時間帯）'!$C$4:$K$35,9,FALSE))</f>
        <v/>
      </c>
      <c r="AW19" s="232" t="str">
        <f>IF(AW18="","",VLOOKUP(AW18,'【提出用】シフト記号表（勤務時間帯）'!$C$4:$K$35,9,FALSE))</f>
        <v/>
      </c>
      <c r="AX19" s="233" t="str">
        <f>IF(AX18="","",VLOOKUP(AX18,'【提出用】シフト記号表（勤務時間帯）'!$C$4:$K$35,9,FALSE))</f>
        <v/>
      </c>
      <c r="AY19" s="231" t="str">
        <f>IF(AY18="","",VLOOKUP(AY18,'【提出用】シフト記号表（勤務時間帯）'!$C$4:$K$35,9,FALSE))</f>
        <v/>
      </c>
      <c r="AZ19" s="232" t="str">
        <f>IF(AZ18="","",VLOOKUP(AZ18,'【提出用】シフト記号表（勤務時間帯）'!$C$4:$K$35,9,FALSE))</f>
        <v/>
      </c>
      <c r="BA19" s="233" t="str">
        <f>IF(BA18="","",VLOOKUP(BA18,'【提出用】シフト記号表（勤務時間帯）'!$C$4:$K$35,9,FALSE))</f>
        <v/>
      </c>
      <c r="BB19" s="501"/>
      <c r="BC19" s="502"/>
      <c r="BD19" s="503"/>
      <c r="BE19" s="504"/>
      <c r="BF19" s="277"/>
      <c r="BG19" s="278"/>
      <c r="BH19" s="278"/>
      <c r="BI19" s="278"/>
      <c r="BJ19" s="278"/>
      <c r="BK19" s="279"/>
    </row>
    <row r="20" spans="1:63" ht="20.25" customHeight="1">
      <c r="A20" s="190"/>
      <c r="B20" s="508">
        <f t="shared" ref="B20" si="22">B18+1</f>
        <v>3</v>
      </c>
      <c r="C20" s="300"/>
      <c r="D20" s="301"/>
      <c r="E20" s="303"/>
      <c r="F20" s="301"/>
      <c r="G20" s="306"/>
      <c r="H20" s="307"/>
      <c r="I20" s="307"/>
      <c r="J20" s="307"/>
      <c r="K20" s="308"/>
      <c r="L20" s="310"/>
      <c r="M20" s="311"/>
      <c r="N20" s="311"/>
      <c r="O20" s="312"/>
      <c r="P20" s="439"/>
      <c r="Q20" s="440"/>
      <c r="R20" s="241"/>
      <c r="S20" s="242"/>
      <c r="T20" s="460" t="s">
        <v>55</v>
      </c>
      <c r="U20" s="461"/>
      <c r="V20" s="462"/>
      <c r="W20" s="114"/>
      <c r="X20" s="115"/>
      <c r="Y20" s="115"/>
      <c r="Z20" s="115"/>
      <c r="AA20" s="115"/>
      <c r="AB20" s="115"/>
      <c r="AC20" s="116"/>
      <c r="AD20" s="114"/>
      <c r="AE20" s="115"/>
      <c r="AF20" s="115"/>
      <c r="AG20" s="115"/>
      <c r="AH20" s="115"/>
      <c r="AI20" s="115"/>
      <c r="AJ20" s="116"/>
      <c r="AK20" s="114"/>
      <c r="AL20" s="115"/>
      <c r="AM20" s="115"/>
      <c r="AN20" s="115"/>
      <c r="AO20" s="115"/>
      <c r="AP20" s="115"/>
      <c r="AQ20" s="116"/>
      <c r="AR20" s="114"/>
      <c r="AS20" s="115"/>
      <c r="AT20" s="115"/>
      <c r="AU20" s="115"/>
      <c r="AV20" s="115"/>
      <c r="AW20" s="115"/>
      <c r="AX20" s="116"/>
      <c r="AY20" s="114"/>
      <c r="AZ20" s="115"/>
      <c r="BA20" s="116"/>
      <c r="BB20" s="501">
        <f>IF($BG$3="計画",SUM(W21:AX21),IF($BG$3="運営指導用",SUM(W21:BA21),""))</f>
        <v>0</v>
      </c>
      <c r="BC20" s="502"/>
      <c r="BD20" s="503" t="e">
        <f>IF($BG$3="計画",BB20/4,IF($BG$3="運営指導用",BB20/($BE$7/7),""))</f>
        <v>#VALUE!</v>
      </c>
      <c r="BE20" s="504"/>
      <c r="BF20" s="274"/>
      <c r="BG20" s="275"/>
      <c r="BH20" s="275"/>
      <c r="BI20" s="275"/>
      <c r="BJ20" s="275"/>
      <c r="BK20" s="276"/>
    </row>
    <row r="21" spans="1:63" ht="20.25" customHeight="1">
      <c r="A21" s="190"/>
      <c r="B21" s="508"/>
      <c r="C21" s="302"/>
      <c r="D21" s="301"/>
      <c r="E21" s="321"/>
      <c r="F21" s="301"/>
      <c r="G21" s="309"/>
      <c r="H21" s="307"/>
      <c r="I21" s="307"/>
      <c r="J21" s="307"/>
      <c r="K21" s="308"/>
      <c r="L21" s="310"/>
      <c r="M21" s="311"/>
      <c r="N21" s="311"/>
      <c r="O21" s="312"/>
      <c r="P21" s="441"/>
      <c r="Q21" s="442"/>
      <c r="R21" s="243"/>
      <c r="S21" s="244"/>
      <c r="T21" s="505" t="s">
        <v>56</v>
      </c>
      <c r="U21" s="506"/>
      <c r="V21" s="507"/>
      <c r="W21" s="231" t="str">
        <f>IF(W20="","",VLOOKUP(W20,'【提出用】シフト記号表（勤務時間帯）'!$C$4:$K$35,9,FALSE))</f>
        <v/>
      </c>
      <c r="X21" s="232" t="str">
        <f>IF(X20="","",VLOOKUP(X20,'【提出用】シフト記号表（勤務時間帯）'!$C$4:$K$35,9,FALSE))</f>
        <v/>
      </c>
      <c r="Y21" s="232" t="str">
        <f>IF(Y20="","",VLOOKUP(Y20,'【提出用】シフト記号表（勤務時間帯）'!$C$4:$K$35,9,FALSE))</f>
        <v/>
      </c>
      <c r="Z21" s="232" t="str">
        <f>IF(Z20="","",VLOOKUP(Z20,'【提出用】シフト記号表（勤務時間帯）'!$C$4:$K$35,9,FALSE))</f>
        <v/>
      </c>
      <c r="AA21" s="232" t="str">
        <f>IF(AA20="","",VLOOKUP(AA20,'【提出用】シフト記号表（勤務時間帯）'!$C$4:$K$35,9,FALSE))</f>
        <v/>
      </c>
      <c r="AB21" s="232" t="str">
        <f>IF(AB20="","",VLOOKUP(AB20,'【提出用】シフト記号表（勤務時間帯）'!$C$4:$K$35,9,FALSE))</f>
        <v/>
      </c>
      <c r="AC21" s="233" t="str">
        <f>IF(AC20="","",VLOOKUP(AC20,'【提出用】シフト記号表（勤務時間帯）'!$C$4:$K$35,9,FALSE))</f>
        <v/>
      </c>
      <c r="AD21" s="231" t="str">
        <f>IF(AD20="","",VLOOKUP(AD20,'【提出用】シフト記号表（勤務時間帯）'!$C$4:$K$35,9,FALSE))</f>
        <v/>
      </c>
      <c r="AE21" s="232" t="str">
        <f>IF(AE20="","",VLOOKUP(AE20,'【提出用】シフト記号表（勤務時間帯）'!$C$4:$K$35,9,FALSE))</f>
        <v/>
      </c>
      <c r="AF21" s="232" t="str">
        <f>IF(AF20="","",VLOOKUP(AF20,'【提出用】シフト記号表（勤務時間帯）'!$C$4:$K$35,9,FALSE))</f>
        <v/>
      </c>
      <c r="AG21" s="232" t="str">
        <f>IF(AG20="","",VLOOKUP(AG20,'【提出用】シフト記号表（勤務時間帯）'!$C$4:$K$35,9,FALSE))</f>
        <v/>
      </c>
      <c r="AH21" s="232" t="str">
        <f>IF(AH20="","",VLOOKUP(AH20,'【提出用】シフト記号表（勤務時間帯）'!$C$4:$K$35,9,FALSE))</f>
        <v/>
      </c>
      <c r="AI21" s="232" t="str">
        <f>IF(AI20="","",VLOOKUP(AI20,'【提出用】シフト記号表（勤務時間帯）'!$C$4:$K$35,9,FALSE))</f>
        <v/>
      </c>
      <c r="AJ21" s="233" t="str">
        <f>IF(AJ20="","",VLOOKUP(AJ20,'【提出用】シフト記号表（勤務時間帯）'!$C$4:$K$35,9,FALSE))</f>
        <v/>
      </c>
      <c r="AK21" s="231" t="str">
        <f>IF(AK20="","",VLOOKUP(AK20,'【提出用】シフト記号表（勤務時間帯）'!$C$4:$K$35,9,FALSE))</f>
        <v/>
      </c>
      <c r="AL21" s="232" t="str">
        <f>IF(AL20="","",VLOOKUP(AL20,'【提出用】シフト記号表（勤務時間帯）'!$C$4:$K$35,9,FALSE))</f>
        <v/>
      </c>
      <c r="AM21" s="232" t="str">
        <f>IF(AM20="","",VLOOKUP(AM20,'【提出用】シフト記号表（勤務時間帯）'!$C$4:$K$35,9,FALSE))</f>
        <v/>
      </c>
      <c r="AN21" s="232" t="str">
        <f>IF(AN20="","",VLOOKUP(AN20,'【提出用】シフト記号表（勤務時間帯）'!$C$4:$K$35,9,FALSE))</f>
        <v/>
      </c>
      <c r="AO21" s="232" t="str">
        <f>IF(AO20="","",VLOOKUP(AO20,'【提出用】シフト記号表（勤務時間帯）'!$C$4:$K$35,9,FALSE))</f>
        <v/>
      </c>
      <c r="AP21" s="232" t="str">
        <f>IF(AP20="","",VLOOKUP(AP20,'【提出用】シフト記号表（勤務時間帯）'!$C$4:$K$35,9,FALSE))</f>
        <v/>
      </c>
      <c r="AQ21" s="233" t="str">
        <f>IF(AQ20="","",VLOOKUP(AQ20,'【提出用】シフト記号表（勤務時間帯）'!$C$4:$K$35,9,FALSE))</f>
        <v/>
      </c>
      <c r="AR21" s="231" t="str">
        <f>IF(AR20="","",VLOOKUP(AR20,'【提出用】シフト記号表（勤務時間帯）'!$C$4:$K$35,9,FALSE))</f>
        <v/>
      </c>
      <c r="AS21" s="232" t="str">
        <f>IF(AS20="","",VLOOKUP(AS20,'【提出用】シフト記号表（勤務時間帯）'!$C$4:$K$35,9,FALSE))</f>
        <v/>
      </c>
      <c r="AT21" s="232" t="str">
        <f>IF(AT20="","",VLOOKUP(AT20,'【提出用】シフト記号表（勤務時間帯）'!$C$4:$K$35,9,FALSE))</f>
        <v/>
      </c>
      <c r="AU21" s="232" t="str">
        <f>IF(AU20="","",VLOOKUP(AU20,'【提出用】シフト記号表（勤務時間帯）'!$C$4:$K$35,9,FALSE))</f>
        <v/>
      </c>
      <c r="AV21" s="232" t="str">
        <f>IF(AV20="","",VLOOKUP(AV20,'【提出用】シフト記号表（勤務時間帯）'!$C$4:$K$35,9,FALSE))</f>
        <v/>
      </c>
      <c r="AW21" s="232" t="str">
        <f>IF(AW20="","",VLOOKUP(AW20,'【提出用】シフト記号表（勤務時間帯）'!$C$4:$K$35,9,FALSE))</f>
        <v/>
      </c>
      <c r="AX21" s="233" t="str">
        <f>IF(AX20="","",VLOOKUP(AX20,'【提出用】シフト記号表（勤務時間帯）'!$C$4:$K$35,9,FALSE))</f>
        <v/>
      </c>
      <c r="AY21" s="231" t="str">
        <f>IF(AY20="","",VLOOKUP(AY20,'【提出用】シフト記号表（勤務時間帯）'!$C$4:$K$35,9,FALSE))</f>
        <v/>
      </c>
      <c r="AZ21" s="232" t="str">
        <f>IF(AZ20="","",VLOOKUP(AZ20,'【提出用】シフト記号表（勤務時間帯）'!$C$4:$K$35,9,FALSE))</f>
        <v/>
      </c>
      <c r="BA21" s="233" t="str">
        <f>IF(BA20="","",VLOOKUP(BA20,'【提出用】シフト記号表（勤務時間帯）'!$C$4:$K$35,9,FALSE))</f>
        <v/>
      </c>
      <c r="BB21" s="501"/>
      <c r="BC21" s="502"/>
      <c r="BD21" s="503"/>
      <c r="BE21" s="504"/>
      <c r="BF21" s="277"/>
      <c r="BG21" s="278"/>
      <c r="BH21" s="278"/>
      <c r="BI21" s="278"/>
      <c r="BJ21" s="278"/>
      <c r="BK21" s="279"/>
    </row>
    <row r="22" spans="1:63" ht="20.25" customHeight="1">
      <c r="A22" s="190"/>
      <c r="B22" s="508">
        <f t="shared" ref="B22" si="23">B20+1</f>
        <v>4</v>
      </c>
      <c r="C22" s="300"/>
      <c r="D22" s="301"/>
      <c r="E22" s="303"/>
      <c r="F22" s="301"/>
      <c r="G22" s="306"/>
      <c r="H22" s="307"/>
      <c r="I22" s="307"/>
      <c r="J22" s="307"/>
      <c r="K22" s="308"/>
      <c r="L22" s="310"/>
      <c r="M22" s="311"/>
      <c r="N22" s="311"/>
      <c r="O22" s="312"/>
      <c r="P22" s="439"/>
      <c r="Q22" s="440"/>
      <c r="R22" s="241"/>
      <c r="S22" s="242"/>
      <c r="T22" s="460" t="s">
        <v>55</v>
      </c>
      <c r="U22" s="461"/>
      <c r="V22" s="462"/>
      <c r="W22" s="114"/>
      <c r="X22" s="115"/>
      <c r="Y22" s="115"/>
      <c r="Z22" s="115"/>
      <c r="AA22" s="115"/>
      <c r="AB22" s="115"/>
      <c r="AC22" s="116"/>
      <c r="AD22" s="114"/>
      <c r="AE22" s="115"/>
      <c r="AF22" s="115"/>
      <c r="AG22" s="115"/>
      <c r="AH22" s="115"/>
      <c r="AI22" s="115"/>
      <c r="AJ22" s="116"/>
      <c r="AK22" s="114"/>
      <c r="AL22" s="115"/>
      <c r="AM22" s="115"/>
      <c r="AN22" s="115"/>
      <c r="AO22" s="115"/>
      <c r="AP22" s="115"/>
      <c r="AQ22" s="116"/>
      <c r="AR22" s="114"/>
      <c r="AS22" s="115"/>
      <c r="AT22" s="115"/>
      <c r="AU22" s="115"/>
      <c r="AV22" s="115"/>
      <c r="AW22" s="115"/>
      <c r="AX22" s="116"/>
      <c r="AY22" s="114"/>
      <c r="AZ22" s="115"/>
      <c r="BA22" s="116"/>
      <c r="BB22" s="501">
        <f>IF($BG$3="計画",SUM(W23:AX23),IF($BG$3="運営指導用",SUM(W23:BA23),""))</f>
        <v>0</v>
      </c>
      <c r="BC22" s="502"/>
      <c r="BD22" s="503" t="e">
        <f>IF($BG$3="計画",BB22/4,IF($BG$3="運営指導用",BB22/($BE$7/7),""))</f>
        <v>#VALUE!</v>
      </c>
      <c r="BE22" s="504"/>
      <c r="BF22" s="274"/>
      <c r="BG22" s="275"/>
      <c r="BH22" s="275"/>
      <c r="BI22" s="275"/>
      <c r="BJ22" s="275"/>
      <c r="BK22" s="276"/>
    </row>
    <row r="23" spans="1:63" ht="20.25" customHeight="1">
      <c r="A23" s="190"/>
      <c r="B23" s="508"/>
      <c r="C23" s="302"/>
      <c r="D23" s="301"/>
      <c r="E23" s="321"/>
      <c r="F23" s="301"/>
      <c r="G23" s="309"/>
      <c r="H23" s="307"/>
      <c r="I23" s="307"/>
      <c r="J23" s="307"/>
      <c r="K23" s="308"/>
      <c r="L23" s="310"/>
      <c r="M23" s="311"/>
      <c r="N23" s="311"/>
      <c r="O23" s="312"/>
      <c r="P23" s="441"/>
      <c r="Q23" s="442"/>
      <c r="R23" s="243"/>
      <c r="S23" s="244"/>
      <c r="T23" s="505" t="s">
        <v>56</v>
      </c>
      <c r="U23" s="506"/>
      <c r="V23" s="507"/>
      <c r="W23" s="231" t="str">
        <f>IF(W22="","",VLOOKUP(W22,'【提出用】シフト記号表（勤務時間帯）'!$C$4:$K$35,9,FALSE))</f>
        <v/>
      </c>
      <c r="X23" s="232" t="str">
        <f>IF(X22="","",VLOOKUP(X22,'【提出用】シフト記号表（勤務時間帯）'!$C$4:$K$35,9,FALSE))</f>
        <v/>
      </c>
      <c r="Y23" s="232" t="str">
        <f>IF(Y22="","",VLOOKUP(Y22,'【提出用】シフト記号表（勤務時間帯）'!$C$4:$K$35,9,FALSE))</f>
        <v/>
      </c>
      <c r="Z23" s="232" t="str">
        <f>IF(Z22="","",VLOOKUP(Z22,'【提出用】シフト記号表（勤務時間帯）'!$C$4:$K$35,9,FALSE))</f>
        <v/>
      </c>
      <c r="AA23" s="232" t="str">
        <f>IF(AA22="","",VLOOKUP(AA22,'【提出用】シフト記号表（勤務時間帯）'!$C$4:$K$35,9,FALSE))</f>
        <v/>
      </c>
      <c r="AB23" s="232" t="str">
        <f>IF(AB22="","",VLOOKUP(AB22,'【提出用】シフト記号表（勤務時間帯）'!$C$4:$K$35,9,FALSE))</f>
        <v/>
      </c>
      <c r="AC23" s="233" t="str">
        <f>IF(AC22="","",VLOOKUP(AC22,'【提出用】シフト記号表（勤務時間帯）'!$C$4:$K$35,9,FALSE))</f>
        <v/>
      </c>
      <c r="AD23" s="231" t="str">
        <f>IF(AD22="","",VLOOKUP(AD22,'【提出用】シフト記号表（勤務時間帯）'!$C$4:$K$35,9,FALSE))</f>
        <v/>
      </c>
      <c r="AE23" s="232" t="str">
        <f>IF(AE22="","",VLOOKUP(AE22,'【提出用】シフト記号表（勤務時間帯）'!$C$4:$K$35,9,FALSE))</f>
        <v/>
      </c>
      <c r="AF23" s="232" t="str">
        <f>IF(AF22="","",VLOOKUP(AF22,'【提出用】シフト記号表（勤務時間帯）'!$C$4:$K$35,9,FALSE))</f>
        <v/>
      </c>
      <c r="AG23" s="232" t="str">
        <f>IF(AG22="","",VLOOKUP(AG22,'【提出用】シフト記号表（勤務時間帯）'!$C$4:$K$35,9,FALSE))</f>
        <v/>
      </c>
      <c r="AH23" s="232" t="str">
        <f>IF(AH22="","",VLOOKUP(AH22,'【提出用】シフト記号表（勤務時間帯）'!$C$4:$K$35,9,FALSE))</f>
        <v/>
      </c>
      <c r="AI23" s="232" t="str">
        <f>IF(AI22="","",VLOOKUP(AI22,'【提出用】シフト記号表（勤務時間帯）'!$C$4:$K$35,9,FALSE))</f>
        <v/>
      </c>
      <c r="AJ23" s="233" t="str">
        <f>IF(AJ22="","",VLOOKUP(AJ22,'【提出用】シフト記号表（勤務時間帯）'!$C$4:$K$35,9,FALSE))</f>
        <v/>
      </c>
      <c r="AK23" s="231" t="str">
        <f>IF(AK22="","",VLOOKUP(AK22,'【提出用】シフト記号表（勤務時間帯）'!$C$4:$K$35,9,FALSE))</f>
        <v/>
      </c>
      <c r="AL23" s="232" t="str">
        <f>IF(AL22="","",VLOOKUP(AL22,'【提出用】シフト記号表（勤務時間帯）'!$C$4:$K$35,9,FALSE))</f>
        <v/>
      </c>
      <c r="AM23" s="232" t="str">
        <f>IF(AM22="","",VLOOKUP(AM22,'【提出用】シフト記号表（勤務時間帯）'!$C$4:$K$35,9,FALSE))</f>
        <v/>
      </c>
      <c r="AN23" s="232" t="str">
        <f>IF(AN22="","",VLOOKUP(AN22,'【提出用】シフト記号表（勤務時間帯）'!$C$4:$K$35,9,FALSE))</f>
        <v/>
      </c>
      <c r="AO23" s="232" t="str">
        <f>IF(AO22="","",VLOOKUP(AO22,'【提出用】シフト記号表（勤務時間帯）'!$C$4:$K$35,9,FALSE))</f>
        <v/>
      </c>
      <c r="AP23" s="232" t="str">
        <f>IF(AP22="","",VLOOKUP(AP22,'【提出用】シフト記号表（勤務時間帯）'!$C$4:$K$35,9,FALSE))</f>
        <v/>
      </c>
      <c r="AQ23" s="233" t="str">
        <f>IF(AQ22="","",VLOOKUP(AQ22,'【提出用】シフト記号表（勤務時間帯）'!$C$4:$K$35,9,FALSE))</f>
        <v/>
      </c>
      <c r="AR23" s="231" t="str">
        <f>IF(AR22="","",VLOOKUP(AR22,'【提出用】シフト記号表（勤務時間帯）'!$C$4:$K$35,9,FALSE))</f>
        <v/>
      </c>
      <c r="AS23" s="232" t="str">
        <f>IF(AS22="","",VLOOKUP(AS22,'【提出用】シフト記号表（勤務時間帯）'!$C$4:$K$35,9,FALSE))</f>
        <v/>
      </c>
      <c r="AT23" s="232" t="str">
        <f>IF(AT22="","",VLOOKUP(AT22,'【提出用】シフト記号表（勤務時間帯）'!$C$4:$K$35,9,FALSE))</f>
        <v/>
      </c>
      <c r="AU23" s="232" t="str">
        <f>IF(AU22="","",VLOOKUP(AU22,'【提出用】シフト記号表（勤務時間帯）'!$C$4:$K$35,9,FALSE))</f>
        <v/>
      </c>
      <c r="AV23" s="232" t="str">
        <f>IF(AV22="","",VLOOKUP(AV22,'【提出用】シフト記号表（勤務時間帯）'!$C$4:$K$35,9,FALSE))</f>
        <v/>
      </c>
      <c r="AW23" s="232" t="str">
        <f>IF(AW22="","",VLOOKUP(AW22,'【提出用】シフト記号表（勤務時間帯）'!$C$4:$K$35,9,FALSE))</f>
        <v/>
      </c>
      <c r="AX23" s="233" t="str">
        <f>IF(AX22="","",VLOOKUP(AX22,'【提出用】シフト記号表（勤務時間帯）'!$C$4:$K$35,9,FALSE))</f>
        <v/>
      </c>
      <c r="AY23" s="231" t="str">
        <f>IF(AY22="","",VLOOKUP(AY22,'【提出用】シフト記号表（勤務時間帯）'!$C$4:$K$35,9,FALSE))</f>
        <v/>
      </c>
      <c r="AZ23" s="232" t="str">
        <f>IF(AZ22="","",VLOOKUP(AZ22,'【提出用】シフト記号表（勤務時間帯）'!$C$4:$K$35,9,FALSE))</f>
        <v/>
      </c>
      <c r="BA23" s="233" t="str">
        <f>IF(BA22="","",VLOOKUP(BA22,'【提出用】シフト記号表（勤務時間帯）'!$C$4:$K$35,9,FALSE))</f>
        <v/>
      </c>
      <c r="BB23" s="501"/>
      <c r="BC23" s="502"/>
      <c r="BD23" s="503"/>
      <c r="BE23" s="504"/>
      <c r="BF23" s="277"/>
      <c r="BG23" s="278"/>
      <c r="BH23" s="278"/>
      <c r="BI23" s="278"/>
      <c r="BJ23" s="278"/>
      <c r="BK23" s="279"/>
    </row>
    <row r="24" spans="1:63" ht="20.25" customHeight="1">
      <c r="A24" s="190"/>
      <c r="B24" s="508">
        <f t="shared" ref="B24" si="24">B22+1</f>
        <v>5</v>
      </c>
      <c r="C24" s="300"/>
      <c r="D24" s="301"/>
      <c r="E24" s="303"/>
      <c r="F24" s="301"/>
      <c r="G24" s="306"/>
      <c r="H24" s="307"/>
      <c r="I24" s="307"/>
      <c r="J24" s="307"/>
      <c r="K24" s="308"/>
      <c r="L24" s="310"/>
      <c r="M24" s="311"/>
      <c r="N24" s="311"/>
      <c r="O24" s="312"/>
      <c r="P24" s="439"/>
      <c r="Q24" s="440"/>
      <c r="R24" s="241"/>
      <c r="S24" s="242"/>
      <c r="T24" s="460" t="s">
        <v>55</v>
      </c>
      <c r="U24" s="461"/>
      <c r="V24" s="462"/>
      <c r="W24" s="114"/>
      <c r="X24" s="115"/>
      <c r="Y24" s="115"/>
      <c r="Z24" s="115"/>
      <c r="AA24" s="115"/>
      <c r="AB24" s="115"/>
      <c r="AC24" s="116"/>
      <c r="AD24" s="114"/>
      <c r="AE24" s="115"/>
      <c r="AF24" s="115"/>
      <c r="AG24" s="115"/>
      <c r="AH24" s="115"/>
      <c r="AI24" s="115"/>
      <c r="AJ24" s="116"/>
      <c r="AK24" s="114"/>
      <c r="AL24" s="115"/>
      <c r="AM24" s="115"/>
      <c r="AN24" s="115"/>
      <c r="AO24" s="115"/>
      <c r="AP24" s="115"/>
      <c r="AQ24" s="116"/>
      <c r="AR24" s="114"/>
      <c r="AS24" s="115"/>
      <c r="AT24" s="115"/>
      <c r="AU24" s="115"/>
      <c r="AV24" s="115"/>
      <c r="AW24" s="115"/>
      <c r="AX24" s="116"/>
      <c r="AY24" s="114"/>
      <c r="AZ24" s="115"/>
      <c r="BA24" s="116"/>
      <c r="BB24" s="501">
        <f>IF($BG$3="計画",SUM(W25:AX25),IF($BG$3="運営指導用",SUM(W25:BA25),""))</f>
        <v>0</v>
      </c>
      <c r="BC24" s="502"/>
      <c r="BD24" s="503" t="e">
        <f>IF($BG$3="計画",BB24/4,IF($BG$3="運営指導用",BB24/($BE$7/7),""))</f>
        <v>#VALUE!</v>
      </c>
      <c r="BE24" s="504"/>
      <c r="BF24" s="274"/>
      <c r="BG24" s="275"/>
      <c r="BH24" s="275"/>
      <c r="BI24" s="275"/>
      <c r="BJ24" s="275"/>
      <c r="BK24" s="276"/>
    </row>
    <row r="25" spans="1:63" ht="20.25" customHeight="1">
      <c r="A25" s="190"/>
      <c r="B25" s="508"/>
      <c r="C25" s="302"/>
      <c r="D25" s="301"/>
      <c r="E25" s="321"/>
      <c r="F25" s="301"/>
      <c r="G25" s="309"/>
      <c r="H25" s="307"/>
      <c r="I25" s="307"/>
      <c r="J25" s="307"/>
      <c r="K25" s="308"/>
      <c r="L25" s="310"/>
      <c r="M25" s="311"/>
      <c r="N25" s="311"/>
      <c r="O25" s="312"/>
      <c r="P25" s="441"/>
      <c r="Q25" s="442"/>
      <c r="R25" s="243"/>
      <c r="S25" s="244"/>
      <c r="T25" s="505" t="s">
        <v>56</v>
      </c>
      <c r="U25" s="506"/>
      <c r="V25" s="507"/>
      <c r="W25" s="231" t="str">
        <f>IF(W24="","",VLOOKUP(W24,'【提出用】シフト記号表（勤務時間帯）'!$C$4:$K$35,9,FALSE))</f>
        <v/>
      </c>
      <c r="X25" s="232" t="str">
        <f>IF(X24="","",VLOOKUP(X24,'【提出用】シフト記号表（勤務時間帯）'!$C$4:$K$35,9,FALSE))</f>
        <v/>
      </c>
      <c r="Y25" s="232" t="str">
        <f>IF(Y24="","",VLOOKUP(Y24,'【提出用】シフト記号表（勤務時間帯）'!$C$4:$K$35,9,FALSE))</f>
        <v/>
      </c>
      <c r="Z25" s="232" t="str">
        <f>IF(Z24="","",VLOOKUP(Z24,'【提出用】シフト記号表（勤務時間帯）'!$C$4:$K$35,9,FALSE))</f>
        <v/>
      </c>
      <c r="AA25" s="232" t="str">
        <f>IF(AA24="","",VLOOKUP(AA24,'【提出用】シフト記号表（勤務時間帯）'!$C$4:$K$35,9,FALSE))</f>
        <v/>
      </c>
      <c r="AB25" s="232" t="str">
        <f>IF(AB24="","",VLOOKUP(AB24,'【提出用】シフト記号表（勤務時間帯）'!$C$4:$K$35,9,FALSE))</f>
        <v/>
      </c>
      <c r="AC25" s="233" t="str">
        <f>IF(AC24="","",VLOOKUP(AC24,'【提出用】シフト記号表（勤務時間帯）'!$C$4:$K$35,9,FALSE))</f>
        <v/>
      </c>
      <c r="AD25" s="231" t="str">
        <f>IF(AD24="","",VLOOKUP(AD24,'【提出用】シフト記号表（勤務時間帯）'!$C$4:$K$35,9,FALSE))</f>
        <v/>
      </c>
      <c r="AE25" s="232" t="str">
        <f>IF(AE24="","",VLOOKUP(AE24,'【提出用】シフト記号表（勤務時間帯）'!$C$4:$K$35,9,FALSE))</f>
        <v/>
      </c>
      <c r="AF25" s="232" t="str">
        <f>IF(AF24="","",VLOOKUP(AF24,'【提出用】シフト記号表（勤務時間帯）'!$C$4:$K$35,9,FALSE))</f>
        <v/>
      </c>
      <c r="AG25" s="232" t="str">
        <f>IF(AG24="","",VLOOKUP(AG24,'【提出用】シフト記号表（勤務時間帯）'!$C$4:$K$35,9,FALSE))</f>
        <v/>
      </c>
      <c r="AH25" s="232" t="str">
        <f>IF(AH24="","",VLOOKUP(AH24,'【提出用】シフト記号表（勤務時間帯）'!$C$4:$K$35,9,FALSE))</f>
        <v/>
      </c>
      <c r="AI25" s="232" t="str">
        <f>IF(AI24="","",VLOOKUP(AI24,'【提出用】シフト記号表（勤務時間帯）'!$C$4:$K$35,9,FALSE))</f>
        <v/>
      </c>
      <c r="AJ25" s="233" t="str">
        <f>IF(AJ24="","",VLOOKUP(AJ24,'【提出用】シフト記号表（勤務時間帯）'!$C$4:$K$35,9,FALSE))</f>
        <v/>
      </c>
      <c r="AK25" s="231" t="str">
        <f>IF(AK24="","",VLOOKUP(AK24,'【提出用】シフト記号表（勤務時間帯）'!$C$4:$K$35,9,FALSE))</f>
        <v/>
      </c>
      <c r="AL25" s="232" t="str">
        <f>IF(AL24="","",VLOOKUP(AL24,'【提出用】シフト記号表（勤務時間帯）'!$C$4:$K$35,9,FALSE))</f>
        <v/>
      </c>
      <c r="AM25" s="232" t="str">
        <f>IF(AM24="","",VLOOKUP(AM24,'【提出用】シフト記号表（勤務時間帯）'!$C$4:$K$35,9,FALSE))</f>
        <v/>
      </c>
      <c r="AN25" s="232" t="str">
        <f>IF(AN24="","",VLOOKUP(AN24,'【提出用】シフト記号表（勤務時間帯）'!$C$4:$K$35,9,FALSE))</f>
        <v/>
      </c>
      <c r="AO25" s="232" t="str">
        <f>IF(AO24="","",VLOOKUP(AO24,'【提出用】シフト記号表（勤務時間帯）'!$C$4:$K$35,9,FALSE))</f>
        <v/>
      </c>
      <c r="AP25" s="232" t="str">
        <f>IF(AP24="","",VLOOKUP(AP24,'【提出用】シフト記号表（勤務時間帯）'!$C$4:$K$35,9,FALSE))</f>
        <v/>
      </c>
      <c r="AQ25" s="233" t="str">
        <f>IF(AQ24="","",VLOOKUP(AQ24,'【提出用】シフト記号表（勤務時間帯）'!$C$4:$K$35,9,FALSE))</f>
        <v/>
      </c>
      <c r="AR25" s="231" t="str">
        <f>IF(AR24="","",VLOOKUP(AR24,'【提出用】シフト記号表（勤務時間帯）'!$C$4:$K$35,9,FALSE))</f>
        <v/>
      </c>
      <c r="AS25" s="232" t="str">
        <f>IF(AS24="","",VLOOKUP(AS24,'【提出用】シフト記号表（勤務時間帯）'!$C$4:$K$35,9,FALSE))</f>
        <v/>
      </c>
      <c r="AT25" s="232" t="str">
        <f>IF(AT24="","",VLOOKUP(AT24,'【提出用】シフト記号表（勤務時間帯）'!$C$4:$K$35,9,FALSE))</f>
        <v/>
      </c>
      <c r="AU25" s="232" t="str">
        <f>IF(AU24="","",VLOOKUP(AU24,'【提出用】シフト記号表（勤務時間帯）'!$C$4:$K$35,9,FALSE))</f>
        <v/>
      </c>
      <c r="AV25" s="232" t="str">
        <f>IF(AV24="","",VLOOKUP(AV24,'【提出用】シフト記号表（勤務時間帯）'!$C$4:$K$35,9,FALSE))</f>
        <v/>
      </c>
      <c r="AW25" s="232" t="str">
        <f>IF(AW24="","",VLOOKUP(AW24,'【提出用】シフト記号表（勤務時間帯）'!$C$4:$K$35,9,FALSE))</f>
        <v/>
      </c>
      <c r="AX25" s="233" t="str">
        <f>IF(AX24="","",VLOOKUP(AX24,'【提出用】シフト記号表（勤務時間帯）'!$C$4:$K$35,9,FALSE))</f>
        <v/>
      </c>
      <c r="AY25" s="231" t="str">
        <f>IF(AY24="","",VLOOKUP(AY24,'【提出用】シフト記号表（勤務時間帯）'!$C$4:$K$35,9,FALSE))</f>
        <v/>
      </c>
      <c r="AZ25" s="232" t="str">
        <f>IF(AZ24="","",VLOOKUP(AZ24,'【提出用】シフト記号表（勤務時間帯）'!$C$4:$K$35,9,FALSE))</f>
        <v/>
      </c>
      <c r="BA25" s="233" t="str">
        <f>IF(BA24="","",VLOOKUP(BA24,'【提出用】シフト記号表（勤務時間帯）'!$C$4:$K$35,9,FALSE))</f>
        <v/>
      </c>
      <c r="BB25" s="501"/>
      <c r="BC25" s="502"/>
      <c r="BD25" s="503"/>
      <c r="BE25" s="504"/>
      <c r="BF25" s="277"/>
      <c r="BG25" s="278"/>
      <c r="BH25" s="278"/>
      <c r="BI25" s="278"/>
      <c r="BJ25" s="278"/>
      <c r="BK25" s="279"/>
    </row>
    <row r="26" spans="1:63" ht="20.25" customHeight="1">
      <c r="A26" s="190"/>
      <c r="B26" s="508">
        <f t="shared" ref="B26" si="25">B24+1</f>
        <v>6</v>
      </c>
      <c r="C26" s="300"/>
      <c r="D26" s="301"/>
      <c r="E26" s="303"/>
      <c r="F26" s="301"/>
      <c r="G26" s="306"/>
      <c r="H26" s="307"/>
      <c r="I26" s="307"/>
      <c r="J26" s="307"/>
      <c r="K26" s="308"/>
      <c r="L26" s="310"/>
      <c r="M26" s="311"/>
      <c r="N26" s="311"/>
      <c r="O26" s="312"/>
      <c r="P26" s="439"/>
      <c r="Q26" s="440"/>
      <c r="R26" s="241"/>
      <c r="S26" s="242"/>
      <c r="T26" s="460" t="s">
        <v>55</v>
      </c>
      <c r="U26" s="461"/>
      <c r="V26" s="462"/>
      <c r="W26" s="114"/>
      <c r="X26" s="115"/>
      <c r="Y26" s="115"/>
      <c r="Z26" s="115"/>
      <c r="AA26" s="115"/>
      <c r="AB26" s="115"/>
      <c r="AC26" s="116"/>
      <c r="AD26" s="114"/>
      <c r="AE26" s="115"/>
      <c r="AF26" s="115"/>
      <c r="AG26" s="115"/>
      <c r="AH26" s="115"/>
      <c r="AI26" s="115"/>
      <c r="AJ26" s="116"/>
      <c r="AK26" s="114"/>
      <c r="AL26" s="115"/>
      <c r="AM26" s="115"/>
      <c r="AN26" s="115"/>
      <c r="AO26" s="115"/>
      <c r="AP26" s="115"/>
      <c r="AQ26" s="116"/>
      <c r="AR26" s="114"/>
      <c r="AS26" s="115"/>
      <c r="AT26" s="115"/>
      <c r="AU26" s="115"/>
      <c r="AV26" s="115"/>
      <c r="AW26" s="115"/>
      <c r="AX26" s="116"/>
      <c r="AY26" s="114"/>
      <c r="AZ26" s="115"/>
      <c r="BA26" s="116"/>
      <c r="BB26" s="501">
        <f>IF($BG$3="計画",SUM(W27:AX27),IF($BG$3="運営指導用",SUM(W27:BA27),""))</f>
        <v>0</v>
      </c>
      <c r="BC26" s="502"/>
      <c r="BD26" s="503" t="e">
        <f>IF($BG$3="計画",BB26/4,IF($BG$3="運営指導用",BB26/($BE$7/7),""))</f>
        <v>#VALUE!</v>
      </c>
      <c r="BE26" s="504"/>
      <c r="BF26" s="274"/>
      <c r="BG26" s="275"/>
      <c r="BH26" s="275"/>
      <c r="BI26" s="275"/>
      <c r="BJ26" s="275"/>
      <c r="BK26" s="276"/>
    </row>
    <row r="27" spans="1:63" ht="20.25" customHeight="1">
      <c r="A27" s="190"/>
      <c r="B27" s="508"/>
      <c r="C27" s="302"/>
      <c r="D27" s="301"/>
      <c r="E27" s="321"/>
      <c r="F27" s="301"/>
      <c r="G27" s="309"/>
      <c r="H27" s="307"/>
      <c r="I27" s="307"/>
      <c r="J27" s="307"/>
      <c r="K27" s="308"/>
      <c r="L27" s="310"/>
      <c r="M27" s="311"/>
      <c r="N27" s="311"/>
      <c r="O27" s="312"/>
      <c r="P27" s="441"/>
      <c r="Q27" s="442"/>
      <c r="R27" s="243"/>
      <c r="S27" s="244"/>
      <c r="T27" s="505" t="s">
        <v>56</v>
      </c>
      <c r="U27" s="506"/>
      <c r="V27" s="507"/>
      <c r="W27" s="231" t="str">
        <f>IF(W26="","",VLOOKUP(W26,'【提出用】シフト記号表（勤務時間帯）'!$C$4:$K$35,9,FALSE))</f>
        <v/>
      </c>
      <c r="X27" s="232" t="str">
        <f>IF(X26="","",VLOOKUP(X26,'【提出用】シフト記号表（勤務時間帯）'!$C$4:$K$35,9,FALSE))</f>
        <v/>
      </c>
      <c r="Y27" s="232" t="str">
        <f>IF(Y26="","",VLOOKUP(Y26,'【提出用】シフト記号表（勤務時間帯）'!$C$4:$K$35,9,FALSE))</f>
        <v/>
      </c>
      <c r="Z27" s="232" t="str">
        <f>IF(Z26="","",VLOOKUP(Z26,'【提出用】シフト記号表（勤務時間帯）'!$C$4:$K$35,9,FALSE))</f>
        <v/>
      </c>
      <c r="AA27" s="232" t="str">
        <f>IF(AA26="","",VLOOKUP(AA26,'【提出用】シフト記号表（勤務時間帯）'!$C$4:$K$35,9,FALSE))</f>
        <v/>
      </c>
      <c r="AB27" s="232" t="str">
        <f>IF(AB26="","",VLOOKUP(AB26,'【提出用】シフト記号表（勤務時間帯）'!$C$4:$K$35,9,FALSE))</f>
        <v/>
      </c>
      <c r="AC27" s="233" t="str">
        <f>IF(AC26="","",VLOOKUP(AC26,'【提出用】シフト記号表（勤務時間帯）'!$C$4:$K$35,9,FALSE))</f>
        <v/>
      </c>
      <c r="AD27" s="231" t="str">
        <f>IF(AD26="","",VLOOKUP(AD26,'【提出用】シフト記号表（勤務時間帯）'!$C$4:$K$35,9,FALSE))</f>
        <v/>
      </c>
      <c r="AE27" s="232" t="str">
        <f>IF(AE26="","",VLOOKUP(AE26,'【提出用】シフト記号表（勤務時間帯）'!$C$4:$K$35,9,FALSE))</f>
        <v/>
      </c>
      <c r="AF27" s="232" t="str">
        <f>IF(AF26="","",VLOOKUP(AF26,'【提出用】シフト記号表（勤務時間帯）'!$C$4:$K$35,9,FALSE))</f>
        <v/>
      </c>
      <c r="AG27" s="232" t="str">
        <f>IF(AG26="","",VLOOKUP(AG26,'【提出用】シフト記号表（勤務時間帯）'!$C$4:$K$35,9,FALSE))</f>
        <v/>
      </c>
      <c r="AH27" s="232" t="str">
        <f>IF(AH26="","",VLOOKUP(AH26,'【提出用】シフト記号表（勤務時間帯）'!$C$4:$K$35,9,FALSE))</f>
        <v/>
      </c>
      <c r="AI27" s="232" t="str">
        <f>IF(AI26="","",VLOOKUP(AI26,'【提出用】シフト記号表（勤務時間帯）'!$C$4:$K$35,9,FALSE))</f>
        <v/>
      </c>
      <c r="AJ27" s="233" t="str">
        <f>IF(AJ26="","",VLOOKUP(AJ26,'【提出用】シフト記号表（勤務時間帯）'!$C$4:$K$35,9,FALSE))</f>
        <v/>
      </c>
      <c r="AK27" s="231" t="str">
        <f>IF(AK26="","",VLOOKUP(AK26,'【提出用】シフト記号表（勤務時間帯）'!$C$4:$K$35,9,FALSE))</f>
        <v/>
      </c>
      <c r="AL27" s="232" t="str">
        <f>IF(AL26="","",VLOOKUP(AL26,'【提出用】シフト記号表（勤務時間帯）'!$C$4:$K$35,9,FALSE))</f>
        <v/>
      </c>
      <c r="AM27" s="232" t="str">
        <f>IF(AM26="","",VLOOKUP(AM26,'【提出用】シフト記号表（勤務時間帯）'!$C$4:$K$35,9,FALSE))</f>
        <v/>
      </c>
      <c r="AN27" s="232" t="str">
        <f>IF(AN26="","",VLOOKUP(AN26,'【提出用】シフト記号表（勤務時間帯）'!$C$4:$K$35,9,FALSE))</f>
        <v/>
      </c>
      <c r="AO27" s="232" t="str">
        <f>IF(AO26="","",VLOOKUP(AO26,'【提出用】シフト記号表（勤務時間帯）'!$C$4:$K$35,9,FALSE))</f>
        <v/>
      </c>
      <c r="AP27" s="232" t="str">
        <f>IF(AP26="","",VLOOKUP(AP26,'【提出用】シフト記号表（勤務時間帯）'!$C$4:$K$35,9,FALSE))</f>
        <v/>
      </c>
      <c r="AQ27" s="233" t="str">
        <f>IF(AQ26="","",VLOOKUP(AQ26,'【提出用】シフト記号表（勤務時間帯）'!$C$4:$K$35,9,FALSE))</f>
        <v/>
      </c>
      <c r="AR27" s="231" t="str">
        <f>IF(AR26="","",VLOOKUP(AR26,'【提出用】シフト記号表（勤務時間帯）'!$C$4:$K$35,9,FALSE))</f>
        <v/>
      </c>
      <c r="AS27" s="232" t="str">
        <f>IF(AS26="","",VLOOKUP(AS26,'【提出用】シフト記号表（勤務時間帯）'!$C$4:$K$35,9,FALSE))</f>
        <v/>
      </c>
      <c r="AT27" s="232" t="str">
        <f>IF(AT26="","",VLOOKUP(AT26,'【提出用】シフト記号表（勤務時間帯）'!$C$4:$K$35,9,FALSE))</f>
        <v/>
      </c>
      <c r="AU27" s="232" t="str">
        <f>IF(AU26="","",VLOOKUP(AU26,'【提出用】シフト記号表（勤務時間帯）'!$C$4:$K$35,9,FALSE))</f>
        <v/>
      </c>
      <c r="AV27" s="232" t="str">
        <f>IF(AV26="","",VLOOKUP(AV26,'【提出用】シフト記号表（勤務時間帯）'!$C$4:$K$35,9,FALSE))</f>
        <v/>
      </c>
      <c r="AW27" s="232" t="str">
        <f>IF(AW26="","",VLOOKUP(AW26,'【提出用】シフト記号表（勤務時間帯）'!$C$4:$K$35,9,FALSE))</f>
        <v/>
      </c>
      <c r="AX27" s="233" t="str">
        <f>IF(AX26="","",VLOOKUP(AX26,'【提出用】シフト記号表（勤務時間帯）'!$C$4:$K$35,9,FALSE))</f>
        <v/>
      </c>
      <c r="AY27" s="231" t="str">
        <f>IF(AY26="","",VLOOKUP(AY26,'【提出用】シフト記号表（勤務時間帯）'!$C$4:$K$35,9,FALSE))</f>
        <v/>
      </c>
      <c r="AZ27" s="232" t="str">
        <f>IF(AZ26="","",VLOOKUP(AZ26,'【提出用】シフト記号表（勤務時間帯）'!$C$4:$K$35,9,FALSE))</f>
        <v/>
      </c>
      <c r="BA27" s="233" t="str">
        <f>IF(BA26="","",VLOOKUP(BA26,'【提出用】シフト記号表（勤務時間帯）'!$C$4:$K$35,9,FALSE))</f>
        <v/>
      </c>
      <c r="BB27" s="501"/>
      <c r="BC27" s="502"/>
      <c r="BD27" s="503"/>
      <c r="BE27" s="504"/>
      <c r="BF27" s="277"/>
      <c r="BG27" s="278"/>
      <c r="BH27" s="278"/>
      <c r="BI27" s="278"/>
      <c r="BJ27" s="278"/>
      <c r="BK27" s="279"/>
    </row>
    <row r="28" spans="1:63" ht="20.25" customHeight="1">
      <c r="A28" s="190"/>
      <c r="B28" s="508">
        <f t="shared" ref="B28" si="26">B26+1</f>
        <v>7</v>
      </c>
      <c r="C28" s="300"/>
      <c r="D28" s="301"/>
      <c r="E28" s="303"/>
      <c r="F28" s="301"/>
      <c r="G28" s="306"/>
      <c r="H28" s="307"/>
      <c r="I28" s="307"/>
      <c r="J28" s="307"/>
      <c r="K28" s="308"/>
      <c r="L28" s="310"/>
      <c r="M28" s="311"/>
      <c r="N28" s="311"/>
      <c r="O28" s="312"/>
      <c r="P28" s="439"/>
      <c r="Q28" s="440"/>
      <c r="R28" s="241"/>
      <c r="S28" s="242"/>
      <c r="T28" s="460" t="s">
        <v>55</v>
      </c>
      <c r="U28" s="461"/>
      <c r="V28" s="462"/>
      <c r="W28" s="114"/>
      <c r="X28" s="115"/>
      <c r="Y28" s="115"/>
      <c r="Z28" s="115"/>
      <c r="AA28" s="115"/>
      <c r="AB28" s="115"/>
      <c r="AC28" s="116"/>
      <c r="AD28" s="114"/>
      <c r="AE28" s="115"/>
      <c r="AF28" s="115"/>
      <c r="AG28" s="115"/>
      <c r="AH28" s="115"/>
      <c r="AI28" s="115"/>
      <c r="AJ28" s="116"/>
      <c r="AK28" s="114"/>
      <c r="AL28" s="115"/>
      <c r="AM28" s="115"/>
      <c r="AN28" s="115"/>
      <c r="AO28" s="115"/>
      <c r="AP28" s="115"/>
      <c r="AQ28" s="116"/>
      <c r="AR28" s="114"/>
      <c r="AS28" s="115"/>
      <c r="AT28" s="115"/>
      <c r="AU28" s="115"/>
      <c r="AV28" s="115"/>
      <c r="AW28" s="115"/>
      <c r="AX28" s="116"/>
      <c r="AY28" s="114"/>
      <c r="AZ28" s="115"/>
      <c r="BA28" s="116"/>
      <c r="BB28" s="501">
        <f>IF($BG$3="計画",SUM(W29:AX29),IF($BG$3="運営指導用",SUM(W29:BA29),""))</f>
        <v>0</v>
      </c>
      <c r="BC28" s="502"/>
      <c r="BD28" s="503" t="e">
        <f>IF($BG$3="計画",BB28/4,IF($BG$3="運営指導用",BB28/($BE$7/7),""))</f>
        <v>#VALUE!</v>
      </c>
      <c r="BE28" s="504"/>
      <c r="BF28" s="274"/>
      <c r="BG28" s="275"/>
      <c r="BH28" s="275"/>
      <c r="BI28" s="275"/>
      <c r="BJ28" s="275"/>
      <c r="BK28" s="276"/>
    </row>
    <row r="29" spans="1:63" ht="20.25" customHeight="1">
      <c r="A29" s="190"/>
      <c r="B29" s="508"/>
      <c r="C29" s="302"/>
      <c r="D29" s="301"/>
      <c r="E29" s="321"/>
      <c r="F29" s="301"/>
      <c r="G29" s="309"/>
      <c r="H29" s="307"/>
      <c r="I29" s="307"/>
      <c r="J29" s="307"/>
      <c r="K29" s="308"/>
      <c r="L29" s="310"/>
      <c r="M29" s="311"/>
      <c r="N29" s="311"/>
      <c r="O29" s="312"/>
      <c r="P29" s="441"/>
      <c r="Q29" s="442"/>
      <c r="R29" s="243"/>
      <c r="S29" s="244"/>
      <c r="T29" s="505" t="s">
        <v>56</v>
      </c>
      <c r="U29" s="506"/>
      <c r="V29" s="507"/>
      <c r="W29" s="231" t="str">
        <f>IF(W28="","",VLOOKUP(W28,'【提出用】シフト記号表（勤務時間帯）'!$C$4:$K$35,9,FALSE))</f>
        <v/>
      </c>
      <c r="X29" s="232" t="str">
        <f>IF(X28="","",VLOOKUP(X28,'【提出用】シフト記号表（勤務時間帯）'!$C$4:$K$35,9,FALSE))</f>
        <v/>
      </c>
      <c r="Y29" s="232" t="str">
        <f>IF(Y28="","",VLOOKUP(Y28,'【提出用】シフト記号表（勤務時間帯）'!$C$4:$K$35,9,FALSE))</f>
        <v/>
      </c>
      <c r="Z29" s="232" t="str">
        <f>IF(Z28="","",VLOOKUP(Z28,'【提出用】シフト記号表（勤務時間帯）'!$C$4:$K$35,9,FALSE))</f>
        <v/>
      </c>
      <c r="AA29" s="232" t="str">
        <f>IF(AA28="","",VLOOKUP(AA28,'【提出用】シフト記号表（勤務時間帯）'!$C$4:$K$35,9,FALSE))</f>
        <v/>
      </c>
      <c r="AB29" s="232" t="str">
        <f>IF(AB28="","",VLOOKUP(AB28,'【提出用】シフト記号表（勤務時間帯）'!$C$4:$K$35,9,FALSE))</f>
        <v/>
      </c>
      <c r="AC29" s="233" t="str">
        <f>IF(AC28="","",VLOOKUP(AC28,'【提出用】シフト記号表（勤務時間帯）'!$C$4:$K$35,9,FALSE))</f>
        <v/>
      </c>
      <c r="AD29" s="231" t="str">
        <f>IF(AD28="","",VLOOKUP(AD28,'【提出用】シフト記号表（勤務時間帯）'!$C$4:$K$35,9,FALSE))</f>
        <v/>
      </c>
      <c r="AE29" s="232" t="str">
        <f>IF(AE28="","",VLOOKUP(AE28,'【提出用】シフト記号表（勤務時間帯）'!$C$4:$K$35,9,FALSE))</f>
        <v/>
      </c>
      <c r="AF29" s="232" t="str">
        <f>IF(AF28="","",VLOOKUP(AF28,'【提出用】シフト記号表（勤務時間帯）'!$C$4:$K$35,9,FALSE))</f>
        <v/>
      </c>
      <c r="AG29" s="232" t="str">
        <f>IF(AG28="","",VLOOKUP(AG28,'【提出用】シフト記号表（勤務時間帯）'!$C$4:$K$35,9,FALSE))</f>
        <v/>
      </c>
      <c r="AH29" s="232" t="str">
        <f>IF(AH28="","",VLOOKUP(AH28,'【提出用】シフト記号表（勤務時間帯）'!$C$4:$K$35,9,FALSE))</f>
        <v/>
      </c>
      <c r="AI29" s="232" t="str">
        <f>IF(AI28="","",VLOOKUP(AI28,'【提出用】シフト記号表（勤務時間帯）'!$C$4:$K$35,9,FALSE))</f>
        <v/>
      </c>
      <c r="AJ29" s="233" t="str">
        <f>IF(AJ28="","",VLOOKUP(AJ28,'【提出用】シフト記号表（勤務時間帯）'!$C$4:$K$35,9,FALSE))</f>
        <v/>
      </c>
      <c r="AK29" s="231" t="str">
        <f>IF(AK28="","",VLOOKUP(AK28,'【提出用】シフト記号表（勤務時間帯）'!$C$4:$K$35,9,FALSE))</f>
        <v/>
      </c>
      <c r="AL29" s="232" t="str">
        <f>IF(AL28="","",VLOOKUP(AL28,'【提出用】シフト記号表（勤務時間帯）'!$C$4:$K$35,9,FALSE))</f>
        <v/>
      </c>
      <c r="AM29" s="232" t="str">
        <f>IF(AM28="","",VLOOKUP(AM28,'【提出用】シフト記号表（勤務時間帯）'!$C$4:$K$35,9,FALSE))</f>
        <v/>
      </c>
      <c r="AN29" s="232" t="str">
        <f>IF(AN28="","",VLOOKUP(AN28,'【提出用】シフト記号表（勤務時間帯）'!$C$4:$K$35,9,FALSE))</f>
        <v/>
      </c>
      <c r="AO29" s="232" t="str">
        <f>IF(AO28="","",VLOOKUP(AO28,'【提出用】シフト記号表（勤務時間帯）'!$C$4:$K$35,9,FALSE))</f>
        <v/>
      </c>
      <c r="AP29" s="232" t="str">
        <f>IF(AP28="","",VLOOKUP(AP28,'【提出用】シフト記号表（勤務時間帯）'!$C$4:$K$35,9,FALSE))</f>
        <v/>
      </c>
      <c r="AQ29" s="233" t="str">
        <f>IF(AQ28="","",VLOOKUP(AQ28,'【提出用】シフト記号表（勤務時間帯）'!$C$4:$K$35,9,FALSE))</f>
        <v/>
      </c>
      <c r="AR29" s="231" t="str">
        <f>IF(AR28="","",VLOOKUP(AR28,'【提出用】シフト記号表（勤務時間帯）'!$C$4:$K$35,9,FALSE))</f>
        <v/>
      </c>
      <c r="AS29" s="232" t="str">
        <f>IF(AS28="","",VLOOKUP(AS28,'【提出用】シフト記号表（勤務時間帯）'!$C$4:$K$35,9,FALSE))</f>
        <v/>
      </c>
      <c r="AT29" s="232" t="str">
        <f>IF(AT28="","",VLOOKUP(AT28,'【提出用】シフト記号表（勤務時間帯）'!$C$4:$K$35,9,FALSE))</f>
        <v/>
      </c>
      <c r="AU29" s="232" t="str">
        <f>IF(AU28="","",VLOOKUP(AU28,'【提出用】シフト記号表（勤務時間帯）'!$C$4:$K$35,9,FALSE))</f>
        <v/>
      </c>
      <c r="AV29" s="232" t="str">
        <f>IF(AV28="","",VLOOKUP(AV28,'【提出用】シフト記号表（勤務時間帯）'!$C$4:$K$35,9,FALSE))</f>
        <v/>
      </c>
      <c r="AW29" s="232" t="str">
        <f>IF(AW28="","",VLOOKUP(AW28,'【提出用】シフト記号表（勤務時間帯）'!$C$4:$K$35,9,FALSE))</f>
        <v/>
      </c>
      <c r="AX29" s="233" t="str">
        <f>IF(AX28="","",VLOOKUP(AX28,'【提出用】シフト記号表（勤務時間帯）'!$C$4:$K$35,9,FALSE))</f>
        <v/>
      </c>
      <c r="AY29" s="231" t="str">
        <f>IF(AY28="","",VLOOKUP(AY28,'【提出用】シフト記号表（勤務時間帯）'!$C$4:$K$35,9,FALSE))</f>
        <v/>
      </c>
      <c r="AZ29" s="232" t="str">
        <f>IF(AZ28="","",VLOOKUP(AZ28,'【提出用】シフト記号表（勤務時間帯）'!$C$4:$K$35,9,FALSE))</f>
        <v/>
      </c>
      <c r="BA29" s="233" t="str">
        <f>IF(BA28="","",VLOOKUP(BA28,'【提出用】シフト記号表（勤務時間帯）'!$C$4:$K$35,9,FALSE))</f>
        <v/>
      </c>
      <c r="BB29" s="501"/>
      <c r="BC29" s="502"/>
      <c r="BD29" s="503"/>
      <c r="BE29" s="504"/>
      <c r="BF29" s="277"/>
      <c r="BG29" s="278"/>
      <c r="BH29" s="278"/>
      <c r="BI29" s="278"/>
      <c r="BJ29" s="278"/>
      <c r="BK29" s="279"/>
    </row>
    <row r="30" spans="1:63" ht="20.25" customHeight="1">
      <c r="A30" s="190"/>
      <c r="B30" s="508">
        <f t="shared" ref="B30" si="27">B28+1</f>
        <v>8</v>
      </c>
      <c r="C30" s="300"/>
      <c r="D30" s="301"/>
      <c r="E30" s="303"/>
      <c r="F30" s="301"/>
      <c r="G30" s="306"/>
      <c r="H30" s="307"/>
      <c r="I30" s="307"/>
      <c r="J30" s="307"/>
      <c r="K30" s="308"/>
      <c r="L30" s="310"/>
      <c r="M30" s="311"/>
      <c r="N30" s="311"/>
      <c r="O30" s="312"/>
      <c r="P30" s="439"/>
      <c r="Q30" s="440"/>
      <c r="R30" s="241"/>
      <c r="S30" s="242"/>
      <c r="T30" s="460" t="s">
        <v>55</v>
      </c>
      <c r="U30" s="461"/>
      <c r="V30" s="462"/>
      <c r="W30" s="114"/>
      <c r="X30" s="115"/>
      <c r="Y30" s="115"/>
      <c r="Z30" s="115"/>
      <c r="AA30" s="115"/>
      <c r="AB30" s="115"/>
      <c r="AC30" s="116"/>
      <c r="AD30" s="114"/>
      <c r="AE30" s="115"/>
      <c r="AF30" s="115"/>
      <c r="AG30" s="115"/>
      <c r="AH30" s="115"/>
      <c r="AI30" s="115"/>
      <c r="AJ30" s="116"/>
      <c r="AK30" s="114"/>
      <c r="AL30" s="115"/>
      <c r="AM30" s="115"/>
      <c r="AN30" s="115"/>
      <c r="AO30" s="115"/>
      <c r="AP30" s="115"/>
      <c r="AQ30" s="116"/>
      <c r="AR30" s="114"/>
      <c r="AS30" s="115"/>
      <c r="AT30" s="115"/>
      <c r="AU30" s="115"/>
      <c r="AV30" s="115"/>
      <c r="AW30" s="115"/>
      <c r="AX30" s="116"/>
      <c r="AY30" s="114"/>
      <c r="AZ30" s="115"/>
      <c r="BA30" s="116"/>
      <c r="BB30" s="501">
        <f>IF($BG$3="計画",SUM(W31:AX31),IF($BG$3="運営指導用",SUM(W31:BA31),""))</f>
        <v>0</v>
      </c>
      <c r="BC30" s="502"/>
      <c r="BD30" s="503" t="e">
        <f>IF($BG$3="計画",BB30/4,IF($BG$3="運営指導用",BB30/($BE$7/7),""))</f>
        <v>#VALUE!</v>
      </c>
      <c r="BE30" s="504"/>
      <c r="BF30" s="274"/>
      <c r="BG30" s="275"/>
      <c r="BH30" s="275"/>
      <c r="BI30" s="275"/>
      <c r="BJ30" s="275"/>
      <c r="BK30" s="276"/>
    </row>
    <row r="31" spans="1:63" ht="20.25" customHeight="1">
      <c r="A31" s="190"/>
      <c r="B31" s="508"/>
      <c r="C31" s="302"/>
      <c r="D31" s="301"/>
      <c r="E31" s="321"/>
      <c r="F31" s="301"/>
      <c r="G31" s="309"/>
      <c r="H31" s="307"/>
      <c r="I31" s="307"/>
      <c r="J31" s="307"/>
      <c r="K31" s="308"/>
      <c r="L31" s="310"/>
      <c r="M31" s="311"/>
      <c r="N31" s="311"/>
      <c r="O31" s="312"/>
      <c r="P31" s="441"/>
      <c r="Q31" s="442"/>
      <c r="R31" s="243"/>
      <c r="S31" s="244"/>
      <c r="T31" s="505" t="s">
        <v>56</v>
      </c>
      <c r="U31" s="506"/>
      <c r="V31" s="507"/>
      <c r="W31" s="231" t="str">
        <f>IF(W30="","",VLOOKUP(W30,'【提出用】シフト記号表（勤務時間帯）'!$C$4:$K$35,9,FALSE))</f>
        <v/>
      </c>
      <c r="X31" s="232" t="str">
        <f>IF(X30="","",VLOOKUP(X30,'【提出用】シフト記号表（勤務時間帯）'!$C$4:$K$35,9,FALSE))</f>
        <v/>
      </c>
      <c r="Y31" s="232" t="str">
        <f>IF(Y30="","",VLOOKUP(Y30,'【提出用】シフト記号表（勤務時間帯）'!$C$4:$K$35,9,FALSE))</f>
        <v/>
      </c>
      <c r="Z31" s="232" t="str">
        <f>IF(Z30="","",VLOOKUP(Z30,'【提出用】シフト記号表（勤務時間帯）'!$C$4:$K$35,9,FALSE))</f>
        <v/>
      </c>
      <c r="AA31" s="232" t="str">
        <f>IF(AA30="","",VLOOKUP(AA30,'【提出用】シフト記号表（勤務時間帯）'!$C$4:$K$35,9,FALSE))</f>
        <v/>
      </c>
      <c r="AB31" s="232" t="str">
        <f>IF(AB30="","",VLOOKUP(AB30,'【提出用】シフト記号表（勤務時間帯）'!$C$4:$K$35,9,FALSE))</f>
        <v/>
      </c>
      <c r="AC31" s="233" t="str">
        <f>IF(AC30="","",VLOOKUP(AC30,'【提出用】シフト記号表（勤務時間帯）'!$C$4:$K$35,9,FALSE))</f>
        <v/>
      </c>
      <c r="AD31" s="231" t="str">
        <f>IF(AD30="","",VLOOKUP(AD30,'【提出用】シフト記号表（勤務時間帯）'!$C$4:$K$35,9,FALSE))</f>
        <v/>
      </c>
      <c r="AE31" s="232" t="str">
        <f>IF(AE30="","",VLOOKUP(AE30,'【提出用】シフト記号表（勤務時間帯）'!$C$4:$K$35,9,FALSE))</f>
        <v/>
      </c>
      <c r="AF31" s="232" t="str">
        <f>IF(AF30="","",VLOOKUP(AF30,'【提出用】シフト記号表（勤務時間帯）'!$C$4:$K$35,9,FALSE))</f>
        <v/>
      </c>
      <c r="AG31" s="232" t="str">
        <f>IF(AG30="","",VLOOKUP(AG30,'【提出用】シフト記号表（勤務時間帯）'!$C$4:$K$35,9,FALSE))</f>
        <v/>
      </c>
      <c r="AH31" s="232" t="str">
        <f>IF(AH30="","",VLOOKUP(AH30,'【提出用】シフト記号表（勤務時間帯）'!$C$4:$K$35,9,FALSE))</f>
        <v/>
      </c>
      <c r="AI31" s="232" t="str">
        <f>IF(AI30="","",VLOOKUP(AI30,'【提出用】シフト記号表（勤務時間帯）'!$C$4:$K$35,9,FALSE))</f>
        <v/>
      </c>
      <c r="AJ31" s="233" t="str">
        <f>IF(AJ30="","",VLOOKUP(AJ30,'【提出用】シフト記号表（勤務時間帯）'!$C$4:$K$35,9,FALSE))</f>
        <v/>
      </c>
      <c r="AK31" s="231" t="str">
        <f>IF(AK30="","",VLOOKUP(AK30,'【提出用】シフト記号表（勤務時間帯）'!$C$4:$K$35,9,FALSE))</f>
        <v/>
      </c>
      <c r="AL31" s="232" t="str">
        <f>IF(AL30="","",VLOOKUP(AL30,'【提出用】シフト記号表（勤務時間帯）'!$C$4:$K$35,9,FALSE))</f>
        <v/>
      </c>
      <c r="AM31" s="232" t="str">
        <f>IF(AM30="","",VLOOKUP(AM30,'【提出用】シフト記号表（勤務時間帯）'!$C$4:$K$35,9,FALSE))</f>
        <v/>
      </c>
      <c r="AN31" s="232" t="str">
        <f>IF(AN30="","",VLOOKUP(AN30,'【提出用】シフト記号表（勤務時間帯）'!$C$4:$K$35,9,FALSE))</f>
        <v/>
      </c>
      <c r="AO31" s="232" t="str">
        <f>IF(AO30="","",VLOOKUP(AO30,'【提出用】シフト記号表（勤務時間帯）'!$C$4:$K$35,9,FALSE))</f>
        <v/>
      </c>
      <c r="AP31" s="232" t="str">
        <f>IF(AP30="","",VLOOKUP(AP30,'【提出用】シフト記号表（勤務時間帯）'!$C$4:$K$35,9,FALSE))</f>
        <v/>
      </c>
      <c r="AQ31" s="233" t="str">
        <f>IF(AQ30="","",VLOOKUP(AQ30,'【提出用】シフト記号表（勤務時間帯）'!$C$4:$K$35,9,FALSE))</f>
        <v/>
      </c>
      <c r="AR31" s="231" t="str">
        <f>IF(AR30="","",VLOOKUP(AR30,'【提出用】シフト記号表（勤務時間帯）'!$C$4:$K$35,9,FALSE))</f>
        <v/>
      </c>
      <c r="AS31" s="232" t="str">
        <f>IF(AS30="","",VLOOKUP(AS30,'【提出用】シフト記号表（勤務時間帯）'!$C$4:$K$35,9,FALSE))</f>
        <v/>
      </c>
      <c r="AT31" s="232" t="str">
        <f>IF(AT30="","",VLOOKUP(AT30,'【提出用】シフト記号表（勤務時間帯）'!$C$4:$K$35,9,FALSE))</f>
        <v/>
      </c>
      <c r="AU31" s="232" t="str">
        <f>IF(AU30="","",VLOOKUP(AU30,'【提出用】シフト記号表（勤務時間帯）'!$C$4:$K$35,9,FALSE))</f>
        <v/>
      </c>
      <c r="AV31" s="232" t="str">
        <f>IF(AV30="","",VLOOKUP(AV30,'【提出用】シフト記号表（勤務時間帯）'!$C$4:$K$35,9,FALSE))</f>
        <v/>
      </c>
      <c r="AW31" s="232" t="str">
        <f>IF(AW30="","",VLOOKUP(AW30,'【提出用】シフト記号表（勤務時間帯）'!$C$4:$K$35,9,FALSE))</f>
        <v/>
      </c>
      <c r="AX31" s="233" t="str">
        <f>IF(AX30="","",VLOOKUP(AX30,'【提出用】シフト記号表（勤務時間帯）'!$C$4:$K$35,9,FALSE))</f>
        <v/>
      </c>
      <c r="AY31" s="231" t="str">
        <f>IF(AY30="","",VLOOKUP(AY30,'【提出用】シフト記号表（勤務時間帯）'!$C$4:$K$35,9,FALSE))</f>
        <v/>
      </c>
      <c r="AZ31" s="232" t="str">
        <f>IF(AZ30="","",VLOOKUP(AZ30,'【提出用】シフト記号表（勤務時間帯）'!$C$4:$K$35,9,FALSE))</f>
        <v/>
      </c>
      <c r="BA31" s="233" t="str">
        <f>IF(BA30="","",VLOOKUP(BA30,'【提出用】シフト記号表（勤務時間帯）'!$C$4:$K$35,9,FALSE))</f>
        <v/>
      </c>
      <c r="BB31" s="501"/>
      <c r="BC31" s="502"/>
      <c r="BD31" s="503"/>
      <c r="BE31" s="504"/>
      <c r="BF31" s="277"/>
      <c r="BG31" s="278"/>
      <c r="BH31" s="278"/>
      <c r="BI31" s="278"/>
      <c r="BJ31" s="278"/>
      <c r="BK31" s="279"/>
    </row>
    <row r="32" spans="1:63" ht="20.25" customHeight="1">
      <c r="A32" s="190"/>
      <c r="B32" s="508">
        <f>B30+1</f>
        <v>9</v>
      </c>
      <c r="C32" s="300"/>
      <c r="D32" s="301"/>
      <c r="E32" s="303"/>
      <c r="F32" s="301"/>
      <c r="G32" s="306"/>
      <c r="H32" s="307"/>
      <c r="I32" s="307"/>
      <c r="J32" s="307"/>
      <c r="K32" s="308"/>
      <c r="L32" s="310"/>
      <c r="M32" s="311"/>
      <c r="N32" s="311"/>
      <c r="O32" s="312"/>
      <c r="P32" s="439"/>
      <c r="Q32" s="440"/>
      <c r="R32" s="241"/>
      <c r="S32" s="242"/>
      <c r="T32" s="460" t="s">
        <v>55</v>
      </c>
      <c r="U32" s="461"/>
      <c r="V32" s="462"/>
      <c r="W32" s="114"/>
      <c r="X32" s="115"/>
      <c r="Y32" s="115"/>
      <c r="Z32" s="115"/>
      <c r="AA32" s="115"/>
      <c r="AB32" s="115"/>
      <c r="AC32" s="116"/>
      <c r="AD32" s="114"/>
      <c r="AE32" s="115"/>
      <c r="AF32" s="115"/>
      <c r="AG32" s="115"/>
      <c r="AH32" s="115"/>
      <c r="AI32" s="115"/>
      <c r="AJ32" s="116"/>
      <c r="AK32" s="114"/>
      <c r="AL32" s="115"/>
      <c r="AM32" s="115"/>
      <c r="AN32" s="115"/>
      <c r="AO32" s="115"/>
      <c r="AP32" s="115"/>
      <c r="AQ32" s="116"/>
      <c r="AR32" s="114"/>
      <c r="AS32" s="115"/>
      <c r="AT32" s="115"/>
      <c r="AU32" s="115"/>
      <c r="AV32" s="115"/>
      <c r="AW32" s="115"/>
      <c r="AX32" s="116"/>
      <c r="AY32" s="114"/>
      <c r="AZ32" s="115"/>
      <c r="BA32" s="116"/>
      <c r="BB32" s="501">
        <f>IF($BG$3="計画",SUM(W33:AX33),IF($BG$3="運営指導用",SUM(W33:BA33),""))</f>
        <v>0</v>
      </c>
      <c r="BC32" s="502"/>
      <c r="BD32" s="503" t="e">
        <f>IF($BG$3="計画",BB32/4,IF($BG$3="運営指導用",BB32/($BE$7/7),""))</f>
        <v>#VALUE!</v>
      </c>
      <c r="BE32" s="504"/>
      <c r="BF32" s="322"/>
      <c r="BG32" s="323"/>
      <c r="BH32" s="323"/>
      <c r="BI32" s="323"/>
      <c r="BJ32" s="323"/>
      <c r="BK32" s="324"/>
    </row>
    <row r="33" spans="1:63" ht="20.25" customHeight="1">
      <c r="A33" s="190"/>
      <c r="B33" s="508"/>
      <c r="C33" s="302"/>
      <c r="D33" s="301"/>
      <c r="E33" s="321"/>
      <c r="F33" s="301"/>
      <c r="G33" s="309"/>
      <c r="H33" s="307"/>
      <c r="I33" s="307"/>
      <c r="J33" s="307"/>
      <c r="K33" s="308"/>
      <c r="L33" s="310"/>
      <c r="M33" s="311"/>
      <c r="N33" s="311"/>
      <c r="O33" s="312"/>
      <c r="P33" s="441"/>
      <c r="Q33" s="442"/>
      <c r="R33" s="243"/>
      <c r="S33" s="244"/>
      <c r="T33" s="505" t="s">
        <v>56</v>
      </c>
      <c r="U33" s="506"/>
      <c r="V33" s="507"/>
      <c r="W33" s="231" t="str">
        <f>IF(W32="","",VLOOKUP(W32,'【提出用】シフト記号表（勤務時間帯）'!$C$4:$K$35,9,FALSE))</f>
        <v/>
      </c>
      <c r="X33" s="232" t="str">
        <f>IF(X32="","",VLOOKUP(X32,'【提出用】シフト記号表（勤務時間帯）'!$C$4:$K$35,9,FALSE))</f>
        <v/>
      </c>
      <c r="Y33" s="232" t="str">
        <f>IF(Y32="","",VLOOKUP(Y32,'【提出用】シフト記号表（勤務時間帯）'!$C$4:$K$35,9,FALSE))</f>
        <v/>
      </c>
      <c r="Z33" s="232" t="str">
        <f>IF(Z32="","",VLOOKUP(Z32,'【提出用】シフト記号表（勤務時間帯）'!$C$4:$K$35,9,FALSE))</f>
        <v/>
      </c>
      <c r="AA33" s="232" t="str">
        <f>IF(AA32="","",VLOOKUP(AA32,'【提出用】シフト記号表（勤務時間帯）'!$C$4:$K$35,9,FALSE))</f>
        <v/>
      </c>
      <c r="AB33" s="232" t="str">
        <f>IF(AB32="","",VLOOKUP(AB32,'【提出用】シフト記号表（勤務時間帯）'!$C$4:$K$35,9,FALSE))</f>
        <v/>
      </c>
      <c r="AC33" s="233" t="str">
        <f>IF(AC32="","",VLOOKUP(AC32,'【提出用】シフト記号表（勤務時間帯）'!$C$4:$K$35,9,FALSE))</f>
        <v/>
      </c>
      <c r="AD33" s="231" t="str">
        <f>IF(AD32="","",VLOOKUP(AD32,'【提出用】シフト記号表（勤務時間帯）'!$C$4:$K$35,9,FALSE))</f>
        <v/>
      </c>
      <c r="AE33" s="232" t="str">
        <f>IF(AE32="","",VLOOKUP(AE32,'【提出用】シフト記号表（勤務時間帯）'!$C$4:$K$35,9,FALSE))</f>
        <v/>
      </c>
      <c r="AF33" s="232" t="str">
        <f>IF(AF32="","",VLOOKUP(AF32,'【提出用】シフト記号表（勤務時間帯）'!$C$4:$K$35,9,FALSE))</f>
        <v/>
      </c>
      <c r="AG33" s="232" t="str">
        <f>IF(AG32="","",VLOOKUP(AG32,'【提出用】シフト記号表（勤務時間帯）'!$C$4:$K$35,9,FALSE))</f>
        <v/>
      </c>
      <c r="AH33" s="232" t="str">
        <f>IF(AH32="","",VLOOKUP(AH32,'【提出用】シフト記号表（勤務時間帯）'!$C$4:$K$35,9,FALSE))</f>
        <v/>
      </c>
      <c r="AI33" s="232" t="str">
        <f>IF(AI32="","",VLOOKUP(AI32,'【提出用】シフト記号表（勤務時間帯）'!$C$4:$K$35,9,FALSE))</f>
        <v/>
      </c>
      <c r="AJ33" s="233" t="str">
        <f>IF(AJ32="","",VLOOKUP(AJ32,'【提出用】シフト記号表（勤務時間帯）'!$C$4:$K$35,9,FALSE))</f>
        <v/>
      </c>
      <c r="AK33" s="231" t="str">
        <f>IF(AK32="","",VLOOKUP(AK32,'【提出用】シフト記号表（勤務時間帯）'!$C$4:$K$35,9,FALSE))</f>
        <v/>
      </c>
      <c r="AL33" s="232" t="str">
        <f>IF(AL32="","",VLOOKUP(AL32,'【提出用】シフト記号表（勤務時間帯）'!$C$4:$K$35,9,FALSE))</f>
        <v/>
      </c>
      <c r="AM33" s="232" t="str">
        <f>IF(AM32="","",VLOOKUP(AM32,'【提出用】シフト記号表（勤務時間帯）'!$C$4:$K$35,9,FALSE))</f>
        <v/>
      </c>
      <c r="AN33" s="232" t="str">
        <f>IF(AN32="","",VLOOKUP(AN32,'【提出用】シフト記号表（勤務時間帯）'!$C$4:$K$35,9,FALSE))</f>
        <v/>
      </c>
      <c r="AO33" s="232" t="str">
        <f>IF(AO32="","",VLOOKUP(AO32,'【提出用】シフト記号表（勤務時間帯）'!$C$4:$K$35,9,FALSE))</f>
        <v/>
      </c>
      <c r="AP33" s="232" t="str">
        <f>IF(AP32="","",VLOOKUP(AP32,'【提出用】シフト記号表（勤務時間帯）'!$C$4:$K$35,9,FALSE))</f>
        <v/>
      </c>
      <c r="AQ33" s="233" t="str">
        <f>IF(AQ32="","",VLOOKUP(AQ32,'【提出用】シフト記号表（勤務時間帯）'!$C$4:$K$35,9,FALSE))</f>
        <v/>
      </c>
      <c r="AR33" s="231" t="str">
        <f>IF(AR32="","",VLOOKUP(AR32,'【提出用】シフト記号表（勤務時間帯）'!$C$4:$K$35,9,FALSE))</f>
        <v/>
      </c>
      <c r="AS33" s="232" t="str">
        <f>IF(AS32="","",VLOOKUP(AS32,'【提出用】シフト記号表（勤務時間帯）'!$C$4:$K$35,9,FALSE))</f>
        <v/>
      </c>
      <c r="AT33" s="232" t="str">
        <f>IF(AT32="","",VLOOKUP(AT32,'【提出用】シフト記号表（勤務時間帯）'!$C$4:$K$35,9,FALSE))</f>
        <v/>
      </c>
      <c r="AU33" s="232" t="str">
        <f>IF(AU32="","",VLOOKUP(AU32,'【提出用】シフト記号表（勤務時間帯）'!$C$4:$K$35,9,FALSE))</f>
        <v/>
      </c>
      <c r="AV33" s="232" t="str">
        <f>IF(AV32="","",VLOOKUP(AV32,'【提出用】シフト記号表（勤務時間帯）'!$C$4:$K$35,9,FALSE))</f>
        <v/>
      </c>
      <c r="AW33" s="232" t="str">
        <f>IF(AW32="","",VLOOKUP(AW32,'【提出用】シフト記号表（勤務時間帯）'!$C$4:$K$35,9,FALSE))</f>
        <v/>
      </c>
      <c r="AX33" s="233" t="str">
        <f>IF(AX32="","",VLOOKUP(AX32,'【提出用】シフト記号表（勤務時間帯）'!$C$4:$K$35,9,FALSE))</f>
        <v/>
      </c>
      <c r="AY33" s="231" t="str">
        <f>IF(AY32="","",VLOOKUP(AY32,'【提出用】シフト記号表（勤務時間帯）'!$C$4:$K$35,9,FALSE))</f>
        <v/>
      </c>
      <c r="AZ33" s="232" t="str">
        <f>IF(AZ32="","",VLOOKUP(AZ32,'【提出用】シフト記号表（勤務時間帯）'!$C$4:$K$35,9,FALSE))</f>
        <v/>
      </c>
      <c r="BA33" s="233" t="str">
        <f>IF(BA32="","",VLOOKUP(BA32,'【提出用】シフト記号表（勤務時間帯）'!$C$4:$K$35,9,FALSE))</f>
        <v/>
      </c>
      <c r="BB33" s="501"/>
      <c r="BC33" s="502"/>
      <c r="BD33" s="503"/>
      <c r="BE33" s="504"/>
      <c r="BF33" s="325"/>
      <c r="BG33" s="326"/>
      <c r="BH33" s="326"/>
      <c r="BI33" s="326"/>
      <c r="BJ33" s="326"/>
      <c r="BK33" s="327"/>
    </row>
    <row r="34" spans="1:63" ht="20.25" customHeight="1">
      <c r="A34" s="190"/>
      <c r="B34" s="508">
        <f t="shared" ref="B34:B36" si="28">B32+1</f>
        <v>10</v>
      </c>
      <c r="C34" s="300"/>
      <c r="D34" s="301"/>
      <c r="E34" s="303"/>
      <c r="F34" s="301"/>
      <c r="G34" s="306"/>
      <c r="H34" s="307"/>
      <c r="I34" s="307"/>
      <c r="J34" s="307"/>
      <c r="K34" s="308"/>
      <c r="L34" s="310"/>
      <c r="M34" s="311"/>
      <c r="N34" s="311"/>
      <c r="O34" s="312"/>
      <c r="P34" s="439"/>
      <c r="Q34" s="440"/>
      <c r="R34" s="241"/>
      <c r="S34" s="242"/>
      <c r="T34" s="460" t="s">
        <v>55</v>
      </c>
      <c r="U34" s="461"/>
      <c r="V34" s="462"/>
      <c r="W34" s="114"/>
      <c r="X34" s="115"/>
      <c r="Y34" s="115"/>
      <c r="Z34" s="115"/>
      <c r="AA34" s="115"/>
      <c r="AB34" s="115"/>
      <c r="AC34" s="116"/>
      <c r="AD34" s="114"/>
      <c r="AE34" s="115"/>
      <c r="AF34" s="115"/>
      <c r="AG34" s="115"/>
      <c r="AH34" s="115"/>
      <c r="AI34" s="115"/>
      <c r="AJ34" s="116"/>
      <c r="AK34" s="114"/>
      <c r="AL34" s="115"/>
      <c r="AM34" s="115"/>
      <c r="AN34" s="115"/>
      <c r="AO34" s="115"/>
      <c r="AP34" s="115"/>
      <c r="AQ34" s="116"/>
      <c r="AR34" s="114"/>
      <c r="AS34" s="115"/>
      <c r="AT34" s="115"/>
      <c r="AU34" s="115"/>
      <c r="AV34" s="115"/>
      <c r="AW34" s="115"/>
      <c r="AX34" s="116"/>
      <c r="AY34" s="114"/>
      <c r="AZ34" s="115"/>
      <c r="BA34" s="116"/>
      <c r="BB34" s="501">
        <f>IF($BG$3="計画",SUM(W35:AX35),IF($BG$3="運営指導用",SUM(W35:BA35),""))</f>
        <v>0</v>
      </c>
      <c r="BC34" s="502"/>
      <c r="BD34" s="503" t="e">
        <f>IF($BG$3="計画",BB34/4,IF($BG$3="運営指導用",BB34/($BE$7/7),""))</f>
        <v>#VALUE!</v>
      </c>
      <c r="BE34" s="504"/>
      <c r="BF34" s="274"/>
      <c r="BG34" s="275"/>
      <c r="BH34" s="275"/>
      <c r="BI34" s="275"/>
      <c r="BJ34" s="275"/>
      <c r="BK34" s="276"/>
    </row>
    <row r="35" spans="1:63" ht="20.25" customHeight="1">
      <c r="A35" s="190"/>
      <c r="B35" s="509"/>
      <c r="C35" s="302"/>
      <c r="D35" s="301"/>
      <c r="E35" s="304"/>
      <c r="F35" s="305"/>
      <c r="G35" s="309"/>
      <c r="H35" s="307"/>
      <c r="I35" s="307"/>
      <c r="J35" s="307"/>
      <c r="K35" s="308"/>
      <c r="L35" s="313"/>
      <c r="M35" s="314"/>
      <c r="N35" s="314"/>
      <c r="O35" s="315"/>
      <c r="P35" s="441"/>
      <c r="Q35" s="442"/>
      <c r="R35" s="243"/>
      <c r="S35" s="244"/>
      <c r="T35" s="457" t="s">
        <v>56</v>
      </c>
      <c r="U35" s="458"/>
      <c r="V35" s="459"/>
      <c r="W35" s="231" t="str">
        <f>IF(W34="","",VLOOKUP(W34,'【提出用】シフト記号表（勤務時間帯）'!$C$4:$K$35,9,FALSE))</f>
        <v/>
      </c>
      <c r="X35" s="232" t="str">
        <f>IF(X34="","",VLOOKUP(X34,'【提出用】シフト記号表（勤務時間帯）'!$C$4:$K$35,9,FALSE))</f>
        <v/>
      </c>
      <c r="Y35" s="232" t="str">
        <f>IF(Y34="","",VLOOKUP(Y34,'【提出用】シフト記号表（勤務時間帯）'!$C$4:$K$35,9,FALSE))</f>
        <v/>
      </c>
      <c r="Z35" s="232" t="str">
        <f>IF(Z34="","",VLOOKUP(Z34,'【提出用】シフト記号表（勤務時間帯）'!$C$4:$K$35,9,FALSE))</f>
        <v/>
      </c>
      <c r="AA35" s="232" t="str">
        <f>IF(AA34="","",VLOOKUP(AA34,'【提出用】シフト記号表（勤務時間帯）'!$C$4:$K$35,9,FALSE))</f>
        <v/>
      </c>
      <c r="AB35" s="232" t="str">
        <f>IF(AB34="","",VLOOKUP(AB34,'【提出用】シフト記号表（勤務時間帯）'!$C$4:$K$35,9,FALSE))</f>
        <v/>
      </c>
      <c r="AC35" s="233" t="str">
        <f>IF(AC34="","",VLOOKUP(AC34,'【提出用】シフト記号表（勤務時間帯）'!$C$4:$K$35,9,FALSE))</f>
        <v/>
      </c>
      <c r="AD35" s="231" t="str">
        <f>IF(AD34="","",VLOOKUP(AD34,'【提出用】シフト記号表（勤務時間帯）'!$C$4:$K$35,9,FALSE))</f>
        <v/>
      </c>
      <c r="AE35" s="232" t="str">
        <f>IF(AE34="","",VLOOKUP(AE34,'【提出用】シフト記号表（勤務時間帯）'!$C$4:$K$35,9,FALSE))</f>
        <v/>
      </c>
      <c r="AF35" s="232" t="str">
        <f>IF(AF34="","",VLOOKUP(AF34,'【提出用】シフト記号表（勤務時間帯）'!$C$4:$K$35,9,FALSE))</f>
        <v/>
      </c>
      <c r="AG35" s="232" t="str">
        <f>IF(AG34="","",VLOOKUP(AG34,'【提出用】シフト記号表（勤務時間帯）'!$C$4:$K$35,9,FALSE))</f>
        <v/>
      </c>
      <c r="AH35" s="232" t="str">
        <f>IF(AH34="","",VLOOKUP(AH34,'【提出用】シフト記号表（勤務時間帯）'!$C$4:$K$35,9,FALSE))</f>
        <v/>
      </c>
      <c r="AI35" s="232" t="str">
        <f>IF(AI34="","",VLOOKUP(AI34,'【提出用】シフト記号表（勤務時間帯）'!$C$4:$K$35,9,FALSE))</f>
        <v/>
      </c>
      <c r="AJ35" s="233" t="str">
        <f>IF(AJ34="","",VLOOKUP(AJ34,'【提出用】シフト記号表（勤務時間帯）'!$C$4:$K$35,9,FALSE))</f>
        <v/>
      </c>
      <c r="AK35" s="231" t="str">
        <f>IF(AK34="","",VLOOKUP(AK34,'【提出用】シフト記号表（勤務時間帯）'!$C$4:$K$35,9,FALSE))</f>
        <v/>
      </c>
      <c r="AL35" s="232" t="str">
        <f>IF(AL34="","",VLOOKUP(AL34,'【提出用】シフト記号表（勤務時間帯）'!$C$4:$K$35,9,FALSE))</f>
        <v/>
      </c>
      <c r="AM35" s="232" t="str">
        <f>IF(AM34="","",VLOOKUP(AM34,'【提出用】シフト記号表（勤務時間帯）'!$C$4:$K$35,9,FALSE))</f>
        <v/>
      </c>
      <c r="AN35" s="232" t="str">
        <f>IF(AN34="","",VLOOKUP(AN34,'【提出用】シフト記号表（勤務時間帯）'!$C$4:$K$35,9,FALSE))</f>
        <v/>
      </c>
      <c r="AO35" s="232" t="str">
        <f>IF(AO34="","",VLOOKUP(AO34,'【提出用】シフト記号表（勤務時間帯）'!$C$4:$K$35,9,FALSE))</f>
        <v/>
      </c>
      <c r="AP35" s="232" t="str">
        <f>IF(AP34="","",VLOOKUP(AP34,'【提出用】シフト記号表（勤務時間帯）'!$C$4:$K$35,9,FALSE))</f>
        <v/>
      </c>
      <c r="AQ35" s="233" t="str">
        <f>IF(AQ34="","",VLOOKUP(AQ34,'【提出用】シフト記号表（勤務時間帯）'!$C$4:$K$35,9,FALSE))</f>
        <v/>
      </c>
      <c r="AR35" s="231" t="str">
        <f>IF(AR34="","",VLOOKUP(AR34,'【提出用】シフト記号表（勤務時間帯）'!$C$4:$K$35,9,FALSE))</f>
        <v/>
      </c>
      <c r="AS35" s="232" t="str">
        <f>IF(AS34="","",VLOOKUP(AS34,'【提出用】シフト記号表（勤務時間帯）'!$C$4:$K$35,9,FALSE))</f>
        <v/>
      </c>
      <c r="AT35" s="232" t="str">
        <f>IF(AT34="","",VLOOKUP(AT34,'【提出用】シフト記号表（勤務時間帯）'!$C$4:$K$35,9,FALSE))</f>
        <v/>
      </c>
      <c r="AU35" s="232" t="str">
        <f>IF(AU34="","",VLOOKUP(AU34,'【提出用】シフト記号表（勤務時間帯）'!$C$4:$K$35,9,FALSE))</f>
        <v/>
      </c>
      <c r="AV35" s="232" t="str">
        <f>IF(AV34="","",VLOOKUP(AV34,'【提出用】シフト記号表（勤務時間帯）'!$C$4:$K$35,9,FALSE))</f>
        <v/>
      </c>
      <c r="AW35" s="232" t="str">
        <f>IF(AW34="","",VLOOKUP(AW34,'【提出用】シフト記号表（勤務時間帯）'!$C$4:$K$35,9,FALSE))</f>
        <v/>
      </c>
      <c r="AX35" s="233" t="str">
        <f>IF(AX34="","",VLOOKUP(AX34,'【提出用】シフト記号表（勤務時間帯）'!$C$4:$K$35,9,FALSE))</f>
        <v/>
      </c>
      <c r="AY35" s="231" t="str">
        <f>IF(AY34="","",VLOOKUP(AY34,'【提出用】シフト記号表（勤務時間帯）'!$C$4:$K$35,9,FALSE))</f>
        <v/>
      </c>
      <c r="AZ35" s="232" t="str">
        <f>IF(AZ34="","",VLOOKUP(AZ34,'【提出用】シフト記号表（勤務時間帯）'!$C$4:$K$35,9,FALSE))</f>
        <v/>
      </c>
      <c r="BA35" s="233" t="str">
        <f>IF(BA34="","",VLOOKUP(BA34,'【提出用】シフト記号表（勤務時間帯）'!$C$4:$K$35,9,FALSE))</f>
        <v/>
      </c>
      <c r="BB35" s="501"/>
      <c r="BC35" s="502"/>
      <c r="BD35" s="503"/>
      <c r="BE35" s="504"/>
      <c r="BF35" s="292"/>
      <c r="BG35" s="293"/>
      <c r="BH35" s="293"/>
      <c r="BI35" s="293"/>
      <c r="BJ35" s="293"/>
      <c r="BK35" s="294"/>
    </row>
    <row r="36" spans="1:63" ht="20.25" customHeight="1">
      <c r="A36" s="190"/>
      <c r="B36" s="508">
        <f t="shared" si="28"/>
        <v>11</v>
      </c>
      <c r="C36" s="300"/>
      <c r="D36" s="301"/>
      <c r="E36" s="303"/>
      <c r="F36" s="301"/>
      <c r="G36" s="306"/>
      <c r="H36" s="307"/>
      <c r="I36" s="307"/>
      <c r="J36" s="307"/>
      <c r="K36" s="308"/>
      <c r="L36" s="310"/>
      <c r="M36" s="311"/>
      <c r="N36" s="311"/>
      <c r="O36" s="312"/>
      <c r="P36" s="439"/>
      <c r="Q36" s="440"/>
      <c r="R36" s="241"/>
      <c r="S36" s="242"/>
      <c r="T36" s="460" t="s">
        <v>55</v>
      </c>
      <c r="U36" s="461"/>
      <c r="V36" s="462"/>
      <c r="W36" s="114"/>
      <c r="X36" s="115"/>
      <c r="Y36" s="115"/>
      <c r="Z36" s="115"/>
      <c r="AA36" s="115"/>
      <c r="AB36" s="115"/>
      <c r="AC36" s="116"/>
      <c r="AD36" s="114"/>
      <c r="AE36" s="115"/>
      <c r="AF36" s="115"/>
      <c r="AG36" s="115"/>
      <c r="AH36" s="115"/>
      <c r="AI36" s="115"/>
      <c r="AJ36" s="116"/>
      <c r="AK36" s="114"/>
      <c r="AL36" s="115"/>
      <c r="AM36" s="115"/>
      <c r="AN36" s="115"/>
      <c r="AO36" s="115"/>
      <c r="AP36" s="115"/>
      <c r="AQ36" s="116"/>
      <c r="AR36" s="114"/>
      <c r="AS36" s="115"/>
      <c r="AT36" s="115"/>
      <c r="AU36" s="115"/>
      <c r="AV36" s="115"/>
      <c r="AW36" s="115"/>
      <c r="AX36" s="116"/>
      <c r="AY36" s="114"/>
      <c r="AZ36" s="115"/>
      <c r="BA36" s="116"/>
      <c r="BB36" s="501">
        <f>IF($BG$3="計画",SUM(W37:AX37),IF($BG$3="運営指導用",SUM(W37:BA37),""))</f>
        <v>0</v>
      </c>
      <c r="BC36" s="502"/>
      <c r="BD36" s="503" t="e">
        <f>IF($BG$3="計画",BB36/4,IF($BG$3="運営指導用",BB36/($BE$7/7),""))</f>
        <v>#VALUE!</v>
      </c>
      <c r="BE36" s="504"/>
      <c r="BF36" s="274"/>
      <c r="BG36" s="275"/>
      <c r="BH36" s="275"/>
      <c r="BI36" s="275"/>
      <c r="BJ36" s="275"/>
      <c r="BK36" s="276"/>
    </row>
    <row r="37" spans="1:63" ht="20.25" customHeight="1">
      <c r="A37" s="190"/>
      <c r="B37" s="509"/>
      <c r="C37" s="302"/>
      <c r="D37" s="301"/>
      <c r="E37" s="304"/>
      <c r="F37" s="305"/>
      <c r="G37" s="309"/>
      <c r="H37" s="307"/>
      <c r="I37" s="307"/>
      <c r="J37" s="307"/>
      <c r="K37" s="308"/>
      <c r="L37" s="313"/>
      <c r="M37" s="314"/>
      <c r="N37" s="314"/>
      <c r="O37" s="315"/>
      <c r="P37" s="441"/>
      <c r="Q37" s="442"/>
      <c r="R37" s="243"/>
      <c r="S37" s="244"/>
      <c r="T37" s="457" t="s">
        <v>56</v>
      </c>
      <c r="U37" s="458"/>
      <c r="V37" s="459"/>
      <c r="W37" s="231" t="str">
        <f>IF(W36="","",VLOOKUP(W36,'【提出用】シフト記号表（勤務時間帯）'!$C$4:$K$35,9,FALSE))</f>
        <v/>
      </c>
      <c r="X37" s="232" t="str">
        <f>IF(X36="","",VLOOKUP(X36,'【提出用】シフト記号表（勤務時間帯）'!$C$4:$K$35,9,FALSE))</f>
        <v/>
      </c>
      <c r="Y37" s="232" t="str">
        <f>IF(Y36="","",VLOOKUP(Y36,'【提出用】シフト記号表（勤務時間帯）'!$C$4:$K$35,9,FALSE))</f>
        <v/>
      </c>
      <c r="Z37" s="232" t="str">
        <f>IF(Z36="","",VLOOKUP(Z36,'【提出用】シフト記号表（勤務時間帯）'!$C$4:$K$35,9,FALSE))</f>
        <v/>
      </c>
      <c r="AA37" s="232" t="str">
        <f>IF(AA36="","",VLOOKUP(AA36,'【提出用】シフト記号表（勤務時間帯）'!$C$4:$K$35,9,FALSE))</f>
        <v/>
      </c>
      <c r="AB37" s="232" t="str">
        <f>IF(AB36="","",VLOOKUP(AB36,'【提出用】シフト記号表（勤務時間帯）'!$C$4:$K$35,9,FALSE))</f>
        <v/>
      </c>
      <c r="AC37" s="233" t="str">
        <f>IF(AC36="","",VLOOKUP(AC36,'【提出用】シフト記号表（勤務時間帯）'!$C$4:$K$35,9,FALSE))</f>
        <v/>
      </c>
      <c r="AD37" s="231" t="str">
        <f>IF(AD36="","",VLOOKUP(AD36,'【提出用】シフト記号表（勤務時間帯）'!$C$4:$K$35,9,FALSE))</f>
        <v/>
      </c>
      <c r="AE37" s="232" t="str">
        <f>IF(AE36="","",VLOOKUP(AE36,'【提出用】シフト記号表（勤務時間帯）'!$C$4:$K$35,9,FALSE))</f>
        <v/>
      </c>
      <c r="AF37" s="232" t="str">
        <f>IF(AF36="","",VLOOKUP(AF36,'【提出用】シフト記号表（勤務時間帯）'!$C$4:$K$35,9,FALSE))</f>
        <v/>
      </c>
      <c r="AG37" s="232" t="str">
        <f>IF(AG36="","",VLOOKUP(AG36,'【提出用】シフト記号表（勤務時間帯）'!$C$4:$K$35,9,FALSE))</f>
        <v/>
      </c>
      <c r="AH37" s="232" t="str">
        <f>IF(AH36="","",VLOOKUP(AH36,'【提出用】シフト記号表（勤務時間帯）'!$C$4:$K$35,9,FALSE))</f>
        <v/>
      </c>
      <c r="AI37" s="232" t="str">
        <f>IF(AI36="","",VLOOKUP(AI36,'【提出用】シフト記号表（勤務時間帯）'!$C$4:$K$35,9,FALSE))</f>
        <v/>
      </c>
      <c r="AJ37" s="233" t="str">
        <f>IF(AJ36="","",VLOOKUP(AJ36,'【提出用】シフト記号表（勤務時間帯）'!$C$4:$K$35,9,FALSE))</f>
        <v/>
      </c>
      <c r="AK37" s="231" t="str">
        <f>IF(AK36="","",VLOOKUP(AK36,'【提出用】シフト記号表（勤務時間帯）'!$C$4:$K$35,9,FALSE))</f>
        <v/>
      </c>
      <c r="AL37" s="232" t="str">
        <f>IF(AL36="","",VLOOKUP(AL36,'【提出用】シフト記号表（勤務時間帯）'!$C$4:$K$35,9,FALSE))</f>
        <v/>
      </c>
      <c r="AM37" s="232" t="str">
        <f>IF(AM36="","",VLOOKUP(AM36,'【提出用】シフト記号表（勤務時間帯）'!$C$4:$K$35,9,FALSE))</f>
        <v/>
      </c>
      <c r="AN37" s="232" t="str">
        <f>IF(AN36="","",VLOOKUP(AN36,'【提出用】シフト記号表（勤務時間帯）'!$C$4:$K$35,9,FALSE))</f>
        <v/>
      </c>
      <c r="AO37" s="232" t="str">
        <f>IF(AO36="","",VLOOKUP(AO36,'【提出用】シフト記号表（勤務時間帯）'!$C$4:$K$35,9,FALSE))</f>
        <v/>
      </c>
      <c r="AP37" s="232" t="str">
        <f>IF(AP36="","",VLOOKUP(AP36,'【提出用】シフト記号表（勤務時間帯）'!$C$4:$K$35,9,FALSE))</f>
        <v/>
      </c>
      <c r="AQ37" s="233" t="str">
        <f>IF(AQ36="","",VLOOKUP(AQ36,'【提出用】シフト記号表（勤務時間帯）'!$C$4:$K$35,9,FALSE))</f>
        <v/>
      </c>
      <c r="AR37" s="231" t="str">
        <f>IF(AR36="","",VLOOKUP(AR36,'【提出用】シフト記号表（勤務時間帯）'!$C$4:$K$35,9,FALSE))</f>
        <v/>
      </c>
      <c r="AS37" s="232" t="str">
        <f>IF(AS36="","",VLOOKUP(AS36,'【提出用】シフト記号表（勤務時間帯）'!$C$4:$K$35,9,FALSE))</f>
        <v/>
      </c>
      <c r="AT37" s="232" t="str">
        <f>IF(AT36="","",VLOOKUP(AT36,'【提出用】シフト記号表（勤務時間帯）'!$C$4:$K$35,9,FALSE))</f>
        <v/>
      </c>
      <c r="AU37" s="232" t="str">
        <f>IF(AU36="","",VLOOKUP(AU36,'【提出用】シフト記号表（勤務時間帯）'!$C$4:$K$35,9,FALSE))</f>
        <v/>
      </c>
      <c r="AV37" s="232" t="str">
        <f>IF(AV36="","",VLOOKUP(AV36,'【提出用】シフト記号表（勤務時間帯）'!$C$4:$K$35,9,FALSE))</f>
        <v/>
      </c>
      <c r="AW37" s="232" t="str">
        <f>IF(AW36="","",VLOOKUP(AW36,'【提出用】シフト記号表（勤務時間帯）'!$C$4:$K$35,9,FALSE))</f>
        <v/>
      </c>
      <c r="AX37" s="233" t="str">
        <f>IF(AX36="","",VLOOKUP(AX36,'【提出用】シフト記号表（勤務時間帯）'!$C$4:$K$35,9,FALSE))</f>
        <v/>
      </c>
      <c r="AY37" s="231" t="str">
        <f>IF(AY36="","",VLOOKUP(AY36,'【提出用】シフト記号表（勤務時間帯）'!$C$4:$K$35,9,FALSE))</f>
        <v/>
      </c>
      <c r="AZ37" s="232" t="str">
        <f>IF(AZ36="","",VLOOKUP(AZ36,'【提出用】シフト記号表（勤務時間帯）'!$C$4:$K$35,9,FALSE))</f>
        <v/>
      </c>
      <c r="BA37" s="233" t="str">
        <f>IF(BA36="","",VLOOKUP(BA36,'【提出用】シフト記号表（勤務時間帯）'!$C$4:$K$35,9,FALSE))</f>
        <v/>
      </c>
      <c r="BB37" s="501"/>
      <c r="BC37" s="502"/>
      <c r="BD37" s="503"/>
      <c r="BE37" s="504"/>
      <c r="BF37" s="292"/>
      <c r="BG37" s="293"/>
      <c r="BH37" s="293"/>
      <c r="BI37" s="293"/>
      <c r="BJ37" s="293"/>
      <c r="BK37" s="294"/>
    </row>
    <row r="38" spans="1:63" ht="20.25" customHeight="1">
      <c r="A38" s="190"/>
      <c r="B38" s="508">
        <f>B36+1</f>
        <v>12</v>
      </c>
      <c r="C38" s="300"/>
      <c r="D38" s="301"/>
      <c r="E38" s="303"/>
      <c r="F38" s="301"/>
      <c r="G38" s="306"/>
      <c r="H38" s="307"/>
      <c r="I38" s="307"/>
      <c r="J38" s="307"/>
      <c r="K38" s="308"/>
      <c r="L38" s="310"/>
      <c r="M38" s="311"/>
      <c r="N38" s="311"/>
      <c r="O38" s="312"/>
      <c r="P38" s="439"/>
      <c r="Q38" s="440"/>
      <c r="R38" s="241"/>
      <c r="S38" s="242"/>
      <c r="T38" s="460" t="s">
        <v>55</v>
      </c>
      <c r="U38" s="461"/>
      <c r="V38" s="462"/>
      <c r="W38" s="114"/>
      <c r="X38" s="115"/>
      <c r="Y38" s="115"/>
      <c r="Z38" s="115"/>
      <c r="AA38" s="115"/>
      <c r="AB38" s="115"/>
      <c r="AC38" s="116"/>
      <c r="AD38" s="114"/>
      <c r="AE38" s="115"/>
      <c r="AF38" s="115"/>
      <c r="AG38" s="115"/>
      <c r="AH38" s="115"/>
      <c r="AI38" s="115"/>
      <c r="AJ38" s="116"/>
      <c r="AK38" s="114"/>
      <c r="AL38" s="115"/>
      <c r="AM38" s="115"/>
      <c r="AN38" s="115"/>
      <c r="AO38" s="115"/>
      <c r="AP38" s="115"/>
      <c r="AQ38" s="116"/>
      <c r="AR38" s="114"/>
      <c r="AS38" s="115"/>
      <c r="AT38" s="115"/>
      <c r="AU38" s="115"/>
      <c r="AV38" s="115"/>
      <c r="AW38" s="115"/>
      <c r="AX38" s="116"/>
      <c r="AY38" s="114"/>
      <c r="AZ38" s="115"/>
      <c r="BA38" s="116"/>
      <c r="BB38" s="501">
        <f>IF($BG$3="計画",SUM(W39:AX39),IF($BG$3="運営指導用",SUM(W39:BA39),""))</f>
        <v>0</v>
      </c>
      <c r="BC38" s="502"/>
      <c r="BD38" s="503" t="e">
        <f>IF($BG$3="計画",BB38/4,IF($BG$3="運営指導用",BB38/($BE$7/7),""))</f>
        <v>#VALUE!</v>
      </c>
      <c r="BE38" s="504"/>
      <c r="BF38" s="274"/>
      <c r="BG38" s="275"/>
      <c r="BH38" s="275"/>
      <c r="BI38" s="275"/>
      <c r="BJ38" s="275"/>
      <c r="BK38" s="276"/>
    </row>
    <row r="39" spans="1:63" ht="20.25" customHeight="1">
      <c r="A39" s="190"/>
      <c r="B39" s="509"/>
      <c r="C39" s="302"/>
      <c r="D39" s="301"/>
      <c r="E39" s="304"/>
      <c r="F39" s="305"/>
      <c r="G39" s="309"/>
      <c r="H39" s="307"/>
      <c r="I39" s="307"/>
      <c r="J39" s="307"/>
      <c r="K39" s="308"/>
      <c r="L39" s="313"/>
      <c r="M39" s="314"/>
      <c r="N39" s="314"/>
      <c r="O39" s="315"/>
      <c r="P39" s="441"/>
      <c r="Q39" s="442"/>
      <c r="R39" s="243"/>
      <c r="S39" s="244"/>
      <c r="T39" s="457" t="s">
        <v>56</v>
      </c>
      <c r="U39" s="458"/>
      <c r="V39" s="459"/>
      <c r="W39" s="231" t="str">
        <f>IF(W38="","",VLOOKUP(W38,'【提出用】シフト記号表（勤務時間帯）'!$C$4:$K$35,9,FALSE))</f>
        <v/>
      </c>
      <c r="X39" s="232" t="str">
        <f>IF(X38="","",VLOOKUP(X38,'【提出用】シフト記号表（勤務時間帯）'!$C$4:$K$35,9,FALSE))</f>
        <v/>
      </c>
      <c r="Y39" s="232" t="str">
        <f>IF(Y38="","",VLOOKUP(Y38,'【提出用】シフト記号表（勤務時間帯）'!$C$4:$K$35,9,FALSE))</f>
        <v/>
      </c>
      <c r="Z39" s="232" t="str">
        <f>IF(Z38="","",VLOOKUP(Z38,'【提出用】シフト記号表（勤務時間帯）'!$C$4:$K$35,9,FALSE))</f>
        <v/>
      </c>
      <c r="AA39" s="232" t="str">
        <f>IF(AA38="","",VLOOKUP(AA38,'【提出用】シフト記号表（勤務時間帯）'!$C$4:$K$35,9,FALSE))</f>
        <v/>
      </c>
      <c r="AB39" s="232" t="str">
        <f>IF(AB38="","",VLOOKUP(AB38,'【提出用】シフト記号表（勤務時間帯）'!$C$4:$K$35,9,FALSE))</f>
        <v/>
      </c>
      <c r="AC39" s="233" t="str">
        <f>IF(AC38="","",VLOOKUP(AC38,'【提出用】シフト記号表（勤務時間帯）'!$C$4:$K$35,9,FALSE))</f>
        <v/>
      </c>
      <c r="AD39" s="231" t="str">
        <f>IF(AD38="","",VLOOKUP(AD38,'【提出用】シフト記号表（勤務時間帯）'!$C$4:$K$35,9,FALSE))</f>
        <v/>
      </c>
      <c r="AE39" s="232" t="str">
        <f>IF(AE38="","",VLOOKUP(AE38,'【提出用】シフト記号表（勤務時間帯）'!$C$4:$K$35,9,FALSE))</f>
        <v/>
      </c>
      <c r="AF39" s="232" t="str">
        <f>IF(AF38="","",VLOOKUP(AF38,'【提出用】シフト記号表（勤務時間帯）'!$C$4:$K$35,9,FALSE))</f>
        <v/>
      </c>
      <c r="AG39" s="232" t="str">
        <f>IF(AG38="","",VLOOKUP(AG38,'【提出用】シフト記号表（勤務時間帯）'!$C$4:$K$35,9,FALSE))</f>
        <v/>
      </c>
      <c r="AH39" s="232" t="str">
        <f>IF(AH38="","",VLOOKUP(AH38,'【提出用】シフト記号表（勤務時間帯）'!$C$4:$K$35,9,FALSE))</f>
        <v/>
      </c>
      <c r="AI39" s="232" t="str">
        <f>IF(AI38="","",VLOOKUP(AI38,'【提出用】シフト記号表（勤務時間帯）'!$C$4:$K$35,9,FALSE))</f>
        <v/>
      </c>
      <c r="AJ39" s="233" t="str">
        <f>IF(AJ38="","",VLOOKUP(AJ38,'【提出用】シフト記号表（勤務時間帯）'!$C$4:$K$35,9,FALSE))</f>
        <v/>
      </c>
      <c r="AK39" s="231" t="str">
        <f>IF(AK38="","",VLOOKUP(AK38,'【提出用】シフト記号表（勤務時間帯）'!$C$4:$K$35,9,FALSE))</f>
        <v/>
      </c>
      <c r="AL39" s="232" t="str">
        <f>IF(AL38="","",VLOOKUP(AL38,'【提出用】シフト記号表（勤務時間帯）'!$C$4:$K$35,9,FALSE))</f>
        <v/>
      </c>
      <c r="AM39" s="232" t="str">
        <f>IF(AM38="","",VLOOKUP(AM38,'【提出用】シフト記号表（勤務時間帯）'!$C$4:$K$35,9,FALSE))</f>
        <v/>
      </c>
      <c r="AN39" s="232" t="str">
        <f>IF(AN38="","",VLOOKUP(AN38,'【提出用】シフト記号表（勤務時間帯）'!$C$4:$K$35,9,FALSE))</f>
        <v/>
      </c>
      <c r="AO39" s="232" t="str">
        <f>IF(AO38="","",VLOOKUP(AO38,'【提出用】シフト記号表（勤務時間帯）'!$C$4:$K$35,9,FALSE))</f>
        <v/>
      </c>
      <c r="AP39" s="232" t="str">
        <f>IF(AP38="","",VLOOKUP(AP38,'【提出用】シフト記号表（勤務時間帯）'!$C$4:$K$35,9,FALSE))</f>
        <v/>
      </c>
      <c r="AQ39" s="233" t="str">
        <f>IF(AQ38="","",VLOOKUP(AQ38,'【提出用】シフト記号表（勤務時間帯）'!$C$4:$K$35,9,FALSE))</f>
        <v/>
      </c>
      <c r="AR39" s="231" t="str">
        <f>IF(AR38="","",VLOOKUP(AR38,'【提出用】シフト記号表（勤務時間帯）'!$C$4:$K$35,9,FALSE))</f>
        <v/>
      </c>
      <c r="AS39" s="232" t="str">
        <f>IF(AS38="","",VLOOKUP(AS38,'【提出用】シフト記号表（勤務時間帯）'!$C$4:$K$35,9,FALSE))</f>
        <v/>
      </c>
      <c r="AT39" s="232" t="str">
        <f>IF(AT38="","",VLOOKUP(AT38,'【提出用】シフト記号表（勤務時間帯）'!$C$4:$K$35,9,FALSE))</f>
        <v/>
      </c>
      <c r="AU39" s="232" t="str">
        <f>IF(AU38="","",VLOOKUP(AU38,'【提出用】シフト記号表（勤務時間帯）'!$C$4:$K$35,9,FALSE))</f>
        <v/>
      </c>
      <c r="AV39" s="232" t="str">
        <f>IF(AV38="","",VLOOKUP(AV38,'【提出用】シフト記号表（勤務時間帯）'!$C$4:$K$35,9,FALSE))</f>
        <v/>
      </c>
      <c r="AW39" s="232" t="str">
        <f>IF(AW38="","",VLOOKUP(AW38,'【提出用】シフト記号表（勤務時間帯）'!$C$4:$K$35,9,FALSE))</f>
        <v/>
      </c>
      <c r="AX39" s="233" t="str">
        <f>IF(AX38="","",VLOOKUP(AX38,'【提出用】シフト記号表（勤務時間帯）'!$C$4:$K$35,9,FALSE))</f>
        <v/>
      </c>
      <c r="AY39" s="231" t="str">
        <f>IF(AY38="","",VLOOKUP(AY38,'【提出用】シフト記号表（勤務時間帯）'!$C$4:$K$35,9,FALSE))</f>
        <v/>
      </c>
      <c r="AZ39" s="232" t="str">
        <f>IF(AZ38="","",VLOOKUP(AZ38,'【提出用】シフト記号表（勤務時間帯）'!$C$4:$K$35,9,FALSE))</f>
        <v/>
      </c>
      <c r="BA39" s="233" t="str">
        <f>IF(BA38="","",VLOOKUP(BA38,'【提出用】シフト記号表（勤務時間帯）'!$C$4:$K$35,9,FALSE))</f>
        <v/>
      </c>
      <c r="BB39" s="501"/>
      <c r="BC39" s="502"/>
      <c r="BD39" s="503"/>
      <c r="BE39" s="504"/>
      <c r="BF39" s="292"/>
      <c r="BG39" s="293"/>
      <c r="BH39" s="293"/>
      <c r="BI39" s="293"/>
      <c r="BJ39" s="293"/>
      <c r="BK39" s="294"/>
    </row>
    <row r="40" spans="1:63" ht="20.25" customHeight="1">
      <c r="A40" s="190"/>
      <c r="B40" s="508">
        <f>B38+1</f>
        <v>13</v>
      </c>
      <c r="C40" s="300"/>
      <c r="D40" s="301"/>
      <c r="E40" s="303"/>
      <c r="F40" s="301"/>
      <c r="G40" s="306"/>
      <c r="H40" s="307"/>
      <c r="I40" s="307"/>
      <c r="J40" s="307"/>
      <c r="K40" s="308"/>
      <c r="L40" s="310"/>
      <c r="M40" s="311"/>
      <c r="N40" s="311"/>
      <c r="O40" s="312"/>
      <c r="P40" s="439"/>
      <c r="Q40" s="440"/>
      <c r="R40" s="241"/>
      <c r="S40" s="242"/>
      <c r="T40" s="460" t="s">
        <v>55</v>
      </c>
      <c r="U40" s="461"/>
      <c r="V40" s="462"/>
      <c r="W40" s="114"/>
      <c r="X40" s="115"/>
      <c r="Y40" s="115"/>
      <c r="Z40" s="115"/>
      <c r="AA40" s="115"/>
      <c r="AB40" s="115"/>
      <c r="AC40" s="116"/>
      <c r="AD40" s="114"/>
      <c r="AE40" s="115"/>
      <c r="AF40" s="115"/>
      <c r="AG40" s="115"/>
      <c r="AH40" s="115"/>
      <c r="AI40" s="115"/>
      <c r="AJ40" s="116"/>
      <c r="AK40" s="114"/>
      <c r="AL40" s="115"/>
      <c r="AM40" s="115"/>
      <c r="AN40" s="115"/>
      <c r="AO40" s="115"/>
      <c r="AP40" s="115"/>
      <c r="AQ40" s="116"/>
      <c r="AR40" s="114"/>
      <c r="AS40" s="115"/>
      <c r="AT40" s="115"/>
      <c r="AU40" s="115"/>
      <c r="AV40" s="115"/>
      <c r="AW40" s="115"/>
      <c r="AX40" s="116"/>
      <c r="AY40" s="114"/>
      <c r="AZ40" s="115"/>
      <c r="BA40" s="116"/>
      <c r="BB40" s="501">
        <f>IF($BG$3="計画",SUM(W41:AX41),IF($BG$3="運営指導用",SUM(W41:BA41),""))</f>
        <v>0</v>
      </c>
      <c r="BC40" s="502"/>
      <c r="BD40" s="503" t="e">
        <f>IF($BG$3="計画",BB40/4,IF($BG$3="運営指導用",BB40/($BE$7/7),""))</f>
        <v>#VALUE!</v>
      </c>
      <c r="BE40" s="504"/>
      <c r="BF40" s="274"/>
      <c r="BG40" s="275"/>
      <c r="BH40" s="275"/>
      <c r="BI40" s="275"/>
      <c r="BJ40" s="275"/>
      <c r="BK40" s="276"/>
    </row>
    <row r="41" spans="1:63" ht="20.25" customHeight="1">
      <c r="A41" s="190"/>
      <c r="B41" s="509"/>
      <c r="C41" s="302"/>
      <c r="D41" s="301"/>
      <c r="E41" s="304"/>
      <c r="F41" s="305"/>
      <c r="G41" s="309"/>
      <c r="H41" s="307"/>
      <c r="I41" s="307"/>
      <c r="J41" s="307"/>
      <c r="K41" s="308"/>
      <c r="L41" s="313"/>
      <c r="M41" s="314"/>
      <c r="N41" s="314"/>
      <c r="O41" s="315"/>
      <c r="P41" s="441"/>
      <c r="Q41" s="442"/>
      <c r="R41" s="243"/>
      <c r="S41" s="244"/>
      <c r="T41" s="457" t="s">
        <v>56</v>
      </c>
      <c r="U41" s="458"/>
      <c r="V41" s="459"/>
      <c r="W41" s="231" t="str">
        <f>IF(W40="","",VLOOKUP(W40,'【提出用】シフト記号表（勤務時間帯）'!$C$4:$K$35,9,FALSE))</f>
        <v/>
      </c>
      <c r="X41" s="232" t="str">
        <f>IF(X40="","",VLOOKUP(X40,'【提出用】シフト記号表（勤務時間帯）'!$C$4:$K$35,9,FALSE))</f>
        <v/>
      </c>
      <c r="Y41" s="232" t="str">
        <f>IF(Y40="","",VLOOKUP(Y40,'【提出用】シフト記号表（勤務時間帯）'!$C$4:$K$35,9,FALSE))</f>
        <v/>
      </c>
      <c r="Z41" s="232" t="str">
        <f>IF(Z40="","",VLOOKUP(Z40,'【提出用】シフト記号表（勤務時間帯）'!$C$4:$K$35,9,FALSE))</f>
        <v/>
      </c>
      <c r="AA41" s="232" t="str">
        <f>IF(AA40="","",VLOOKUP(AA40,'【提出用】シフト記号表（勤務時間帯）'!$C$4:$K$35,9,FALSE))</f>
        <v/>
      </c>
      <c r="AB41" s="232" t="str">
        <f>IF(AB40="","",VLOOKUP(AB40,'【提出用】シフト記号表（勤務時間帯）'!$C$4:$K$35,9,FALSE))</f>
        <v/>
      </c>
      <c r="AC41" s="233" t="str">
        <f>IF(AC40="","",VLOOKUP(AC40,'【提出用】シフト記号表（勤務時間帯）'!$C$4:$K$35,9,FALSE))</f>
        <v/>
      </c>
      <c r="AD41" s="231" t="str">
        <f>IF(AD40="","",VLOOKUP(AD40,'【提出用】シフト記号表（勤務時間帯）'!$C$4:$K$35,9,FALSE))</f>
        <v/>
      </c>
      <c r="AE41" s="232" t="str">
        <f>IF(AE40="","",VLOOKUP(AE40,'【提出用】シフト記号表（勤務時間帯）'!$C$4:$K$35,9,FALSE))</f>
        <v/>
      </c>
      <c r="AF41" s="232" t="str">
        <f>IF(AF40="","",VLOOKUP(AF40,'【提出用】シフト記号表（勤務時間帯）'!$C$4:$K$35,9,FALSE))</f>
        <v/>
      </c>
      <c r="AG41" s="232" t="str">
        <f>IF(AG40="","",VLOOKUP(AG40,'【提出用】シフト記号表（勤務時間帯）'!$C$4:$K$35,9,FALSE))</f>
        <v/>
      </c>
      <c r="AH41" s="232" t="str">
        <f>IF(AH40="","",VLOOKUP(AH40,'【提出用】シフト記号表（勤務時間帯）'!$C$4:$K$35,9,FALSE))</f>
        <v/>
      </c>
      <c r="AI41" s="232" t="str">
        <f>IF(AI40="","",VLOOKUP(AI40,'【提出用】シフト記号表（勤務時間帯）'!$C$4:$K$35,9,FALSE))</f>
        <v/>
      </c>
      <c r="AJ41" s="233" t="str">
        <f>IF(AJ40="","",VLOOKUP(AJ40,'【提出用】シフト記号表（勤務時間帯）'!$C$4:$K$35,9,FALSE))</f>
        <v/>
      </c>
      <c r="AK41" s="231" t="str">
        <f>IF(AK40="","",VLOOKUP(AK40,'【提出用】シフト記号表（勤務時間帯）'!$C$4:$K$35,9,FALSE))</f>
        <v/>
      </c>
      <c r="AL41" s="232" t="str">
        <f>IF(AL40="","",VLOOKUP(AL40,'【提出用】シフト記号表（勤務時間帯）'!$C$4:$K$35,9,FALSE))</f>
        <v/>
      </c>
      <c r="AM41" s="232" t="str">
        <f>IF(AM40="","",VLOOKUP(AM40,'【提出用】シフト記号表（勤務時間帯）'!$C$4:$K$35,9,FALSE))</f>
        <v/>
      </c>
      <c r="AN41" s="232" t="str">
        <f>IF(AN40="","",VLOOKUP(AN40,'【提出用】シフト記号表（勤務時間帯）'!$C$4:$K$35,9,FALSE))</f>
        <v/>
      </c>
      <c r="AO41" s="232" t="str">
        <f>IF(AO40="","",VLOOKUP(AO40,'【提出用】シフト記号表（勤務時間帯）'!$C$4:$K$35,9,FALSE))</f>
        <v/>
      </c>
      <c r="AP41" s="232" t="str">
        <f>IF(AP40="","",VLOOKUP(AP40,'【提出用】シフト記号表（勤務時間帯）'!$C$4:$K$35,9,FALSE))</f>
        <v/>
      </c>
      <c r="AQ41" s="233" t="str">
        <f>IF(AQ40="","",VLOOKUP(AQ40,'【提出用】シフト記号表（勤務時間帯）'!$C$4:$K$35,9,FALSE))</f>
        <v/>
      </c>
      <c r="AR41" s="231" t="str">
        <f>IF(AR40="","",VLOOKUP(AR40,'【提出用】シフト記号表（勤務時間帯）'!$C$4:$K$35,9,FALSE))</f>
        <v/>
      </c>
      <c r="AS41" s="232" t="str">
        <f>IF(AS40="","",VLOOKUP(AS40,'【提出用】シフト記号表（勤務時間帯）'!$C$4:$K$35,9,FALSE))</f>
        <v/>
      </c>
      <c r="AT41" s="232" t="str">
        <f>IF(AT40="","",VLOOKUP(AT40,'【提出用】シフト記号表（勤務時間帯）'!$C$4:$K$35,9,FALSE))</f>
        <v/>
      </c>
      <c r="AU41" s="232" t="str">
        <f>IF(AU40="","",VLOOKUP(AU40,'【提出用】シフト記号表（勤務時間帯）'!$C$4:$K$35,9,FALSE))</f>
        <v/>
      </c>
      <c r="AV41" s="232" t="str">
        <f>IF(AV40="","",VLOOKUP(AV40,'【提出用】シフト記号表（勤務時間帯）'!$C$4:$K$35,9,FALSE))</f>
        <v/>
      </c>
      <c r="AW41" s="232" t="str">
        <f>IF(AW40="","",VLOOKUP(AW40,'【提出用】シフト記号表（勤務時間帯）'!$C$4:$K$35,9,FALSE))</f>
        <v/>
      </c>
      <c r="AX41" s="233" t="str">
        <f>IF(AX40="","",VLOOKUP(AX40,'【提出用】シフト記号表（勤務時間帯）'!$C$4:$K$35,9,FALSE))</f>
        <v/>
      </c>
      <c r="AY41" s="231" t="str">
        <f>IF(AY40="","",VLOOKUP(AY40,'【提出用】シフト記号表（勤務時間帯）'!$C$4:$K$35,9,FALSE))</f>
        <v/>
      </c>
      <c r="AZ41" s="232" t="str">
        <f>IF(AZ40="","",VLOOKUP(AZ40,'【提出用】シフト記号表（勤務時間帯）'!$C$4:$K$35,9,FALSE))</f>
        <v/>
      </c>
      <c r="BA41" s="233" t="str">
        <f>IF(BA40="","",VLOOKUP(BA40,'【提出用】シフト記号表（勤務時間帯）'!$C$4:$K$35,9,FALSE))</f>
        <v/>
      </c>
      <c r="BB41" s="501"/>
      <c r="BC41" s="502"/>
      <c r="BD41" s="503"/>
      <c r="BE41" s="504"/>
      <c r="BF41" s="292"/>
      <c r="BG41" s="293"/>
      <c r="BH41" s="293"/>
      <c r="BI41" s="293"/>
      <c r="BJ41" s="293"/>
      <c r="BK41" s="294"/>
    </row>
    <row r="42" spans="1:63" ht="20.25" customHeight="1">
      <c r="A42" s="190"/>
      <c r="B42" s="508">
        <f>B40+1</f>
        <v>14</v>
      </c>
      <c r="C42" s="300"/>
      <c r="D42" s="301"/>
      <c r="E42" s="303"/>
      <c r="F42" s="301"/>
      <c r="G42" s="306"/>
      <c r="H42" s="307"/>
      <c r="I42" s="307"/>
      <c r="J42" s="307"/>
      <c r="K42" s="308"/>
      <c r="L42" s="310"/>
      <c r="M42" s="311"/>
      <c r="N42" s="311"/>
      <c r="O42" s="312"/>
      <c r="P42" s="439"/>
      <c r="Q42" s="440"/>
      <c r="R42" s="241"/>
      <c r="S42" s="242"/>
      <c r="T42" s="460" t="s">
        <v>55</v>
      </c>
      <c r="U42" s="461"/>
      <c r="V42" s="462"/>
      <c r="W42" s="114"/>
      <c r="X42" s="115"/>
      <c r="Y42" s="115"/>
      <c r="Z42" s="115"/>
      <c r="AA42" s="115"/>
      <c r="AB42" s="115"/>
      <c r="AC42" s="116"/>
      <c r="AD42" s="114"/>
      <c r="AE42" s="115"/>
      <c r="AF42" s="115"/>
      <c r="AG42" s="115"/>
      <c r="AH42" s="115"/>
      <c r="AI42" s="115"/>
      <c r="AJ42" s="116"/>
      <c r="AK42" s="114"/>
      <c r="AL42" s="115"/>
      <c r="AM42" s="115"/>
      <c r="AN42" s="115"/>
      <c r="AO42" s="115"/>
      <c r="AP42" s="115"/>
      <c r="AQ42" s="116"/>
      <c r="AR42" s="114"/>
      <c r="AS42" s="115"/>
      <c r="AT42" s="115"/>
      <c r="AU42" s="115"/>
      <c r="AV42" s="115"/>
      <c r="AW42" s="115"/>
      <c r="AX42" s="116"/>
      <c r="AY42" s="114"/>
      <c r="AZ42" s="115"/>
      <c r="BA42" s="116"/>
      <c r="BB42" s="501">
        <f>IF($BG$3="計画",SUM(W43:AX43),IF($BG$3="運営指導用",SUM(W43:BA43),""))</f>
        <v>0</v>
      </c>
      <c r="BC42" s="502"/>
      <c r="BD42" s="503" t="e">
        <f>IF($BG$3="計画",BB42/4,IF($BG$3="運営指導用",BB42/($BE$7/7),""))</f>
        <v>#VALUE!</v>
      </c>
      <c r="BE42" s="504"/>
      <c r="BF42" s="274"/>
      <c r="BG42" s="275"/>
      <c r="BH42" s="275"/>
      <c r="BI42" s="275"/>
      <c r="BJ42" s="275"/>
      <c r="BK42" s="276"/>
    </row>
    <row r="43" spans="1:63" ht="20.25" customHeight="1">
      <c r="A43" s="190"/>
      <c r="B43" s="509"/>
      <c r="C43" s="302"/>
      <c r="D43" s="301"/>
      <c r="E43" s="304"/>
      <c r="F43" s="305"/>
      <c r="G43" s="309"/>
      <c r="H43" s="307"/>
      <c r="I43" s="307"/>
      <c r="J43" s="307"/>
      <c r="K43" s="308"/>
      <c r="L43" s="313"/>
      <c r="M43" s="314"/>
      <c r="N43" s="314"/>
      <c r="O43" s="315"/>
      <c r="P43" s="441"/>
      <c r="Q43" s="442"/>
      <c r="R43" s="243"/>
      <c r="S43" s="244"/>
      <c r="T43" s="457" t="s">
        <v>56</v>
      </c>
      <c r="U43" s="458"/>
      <c r="V43" s="459"/>
      <c r="W43" s="231" t="str">
        <f>IF(W42="","",VLOOKUP(W42,'【提出用】シフト記号表（勤務時間帯）'!$C$4:$K$35,9,FALSE))</f>
        <v/>
      </c>
      <c r="X43" s="232" t="str">
        <f>IF(X42="","",VLOOKUP(X42,'【提出用】シフト記号表（勤務時間帯）'!$C$4:$K$35,9,FALSE))</f>
        <v/>
      </c>
      <c r="Y43" s="232" t="str">
        <f>IF(Y42="","",VLOOKUP(Y42,'【提出用】シフト記号表（勤務時間帯）'!$C$4:$K$35,9,FALSE))</f>
        <v/>
      </c>
      <c r="Z43" s="232" t="str">
        <f>IF(Z42="","",VLOOKUP(Z42,'【提出用】シフト記号表（勤務時間帯）'!$C$4:$K$35,9,FALSE))</f>
        <v/>
      </c>
      <c r="AA43" s="232" t="str">
        <f>IF(AA42="","",VLOOKUP(AA42,'【提出用】シフト記号表（勤務時間帯）'!$C$4:$K$35,9,FALSE))</f>
        <v/>
      </c>
      <c r="AB43" s="232" t="str">
        <f>IF(AB42="","",VLOOKUP(AB42,'【提出用】シフト記号表（勤務時間帯）'!$C$4:$K$35,9,FALSE))</f>
        <v/>
      </c>
      <c r="AC43" s="233" t="str">
        <f>IF(AC42="","",VLOOKUP(AC42,'【提出用】シフト記号表（勤務時間帯）'!$C$4:$K$35,9,FALSE))</f>
        <v/>
      </c>
      <c r="AD43" s="231" t="str">
        <f>IF(AD42="","",VLOOKUP(AD42,'【提出用】シフト記号表（勤務時間帯）'!$C$4:$K$35,9,FALSE))</f>
        <v/>
      </c>
      <c r="AE43" s="232" t="str">
        <f>IF(AE42="","",VLOOKUP(AE42,'【提出用】シフト記号表（勤務時間帯）'!$C$4:$K$35,9,FALSE))</f>
        <v/>
      </c>
      <c r="AF43" s="232" t="str">
        <f>IF(AF42="","",VLOOKUP(AF42,'【提出用】シフト記号表（勤務時間帯）'!$C$4:$K$35,9,FALSE))</f>
        <v/>
      </c>
      <c r="AG43" s="232" t="str">
        <f>IF(AG42="","",VLOOKUP(AG42,'【提出用】シフト記号表（勤務時間帯）'!$C$4:$K$35,9,FALSE))</f>
        <v/>
      </c>
      <c r="AH43" s="232" t="str">
        <f>IF(AH42="","",VLOOKUP(AH42,'【提出用】シフト記号表（勤務時間帯）'!$C$4:$K$35,9,FALSE))</f>
        <v/>
      </c>
      <c r="AI43" s="232" t="str">
        <f>IF(AI42="","",VLOOKUP(AI42,'【提出用】シフト記号表（勤務時間帯）'!$C$4:$K$35,9,FALSE))</f>
        <v/>
      </c>
      <c r="AJ43" s="233" t="str">
        <f>IF(AJ42="","",VLOOKUP(AJ42,'【提出用】シフト記号表（勤務時間帯）'!$C$4:$K$35,9,FALSE))</f>
        <v/>
      </c>
      <c r="AK43" s="231" t="str">
        <f>IF(AK42="","",VLOOKUP(AK42,'【提出用】シフト記号表（勤務時間帯）'!$C$4:$K$35,9,FALSE))</f>
        <v/>
      </c>
      <c r="AL43" s="232" t="str">
        <f>IF(AL42="","",VLOOKUP(AL42,'【提出用】シフト記号表（勤務時間帯）'!$C$4:$K$35,9,FALSE))</f>
        <v/>
      </c>
      <c r="AM43" s="232" t="str">
        <f>IF(AM42="","",VLOOKUP(AM42,'【提出用】シフト記号表（勤務時間帯）'!$C$4:$K$35,9,FALSE))</f>
        <v/>
      </c>
      <c r="AN43" s="232" t="str">
        <f>IF(AN42="","",VLOOKUP(AN42,'【提出用】シフト記号表（勤務時間帯）'!$C$4:$K$35,9,FALSE))</f>
        <v/>
      </c>
      <c r="AO43" s="232" t="str">
        <f>IF(AO42="","",VLOOKUP(AO42,'【提出用】シフト記号表（勤務時間帯）'!$C$4:$K$35,9,FALSE))</f>
        <v/>
      </c>
      <c r="AP43" s="232" t="str">
        <f>IF(AP42="","",VLOOKUP(AP42,'【提出用】シフト記号表（勤務時間帯）'!$C$4:$K$35,9,FALSE))</f>
        <v/>
      </c>
      <c r="AQ43" s="233" t="str">
        <f>IF(AQ42="","",VLOOKUP(AQ42,'【提出用】シフト記号表（勤務時間帯）'!$C$4:$K$35,9,FALSE))</f>
        <v/>
      </c>
      <c r="AR43" s="231" t="str">
        <f>IF(AR42="","",VLOOKUP(AR42,'【提出用】シフト記号表（勤務時間帯）'!$C$4:$K$35,9,FALSE))</f>
        <v/>
      </c>
      <c r="AS43" s="232" t="str">
        <f>IF(AS42="","",VLOOKUP(AS42,'【提出用】シフト記号表（勤務時間帯）'!$C$4:$K$35,9,FALSE))</f>
        <v/>
      </c>
      <c r="AT43" s="232" t="str">
        <f>IF(AT42="","",VLOOKUP(AT42,'【提出用】シフト記号表（勤務時間帯）'!$C$4:$K$35,9,FALSE))</f>
        <v/>
      </c>
      <c r="AU43" s="232" t="str">
        <f>IF(AU42="","",VLOOKUP(AU42,'【提出用】シフト記号表（勤務時間帯）'!$C$4:$K$35,9,FALSE))</f>
        <v/>
      </c>
      <c r="AV43" s="232" t="str">
        <f>IF(AV42="","",VLOOKUP(AV42,'【提出用】シフト記号表（勤務時間帯）'!$C$4:$K$35,9,FALSE))</f>
        <v/>
      </c>
      <c r="AW43" s="232" t="str">
        <f>IF(AW42="","",VLOOKUP(AW42,'【提出用】シフト記号表（勤務時間帯）'!$C$4:$K$35,9,FALSE))</f>
        <v/>
      </c>
      <c r="AX43" s="233" t="str">
        <f>IF(AX42="","",VLOOKUP(AX42,'【提出用】シフト記号表（勤務時間帯）'!$C$4:$K$35,9,FALSE))</f>
        <v/>
      </c>
      <c r="AY43" s="231" t="str">
        <f>IF(AY42="","",VLOOKUP(AY42,'【提出用】シフト記号表（勤務時間帯）'!$C$4:$K$35,9,FALSE))</f>
        <v/>
      </c>
      <c r="AZ43" s="232" t="str">
        <f>IF(AZ42="","",VLOOKUP(AZ42,'【提出用】シフト記号表（勤務時間帯）'!$C$4:$K$35,9,FALSE))</f>
        <v/>
      </c>
      <c r="BA43" s="233" t="str">
        <f>IF(BA42="","",VLOOKUP(BA42,'【提出用】シフト記号表（勤務時間帯）'!$C$4:$K$35,9,FALSE))</f>
        <v/>
      </c>
      <c r="BB43" s="501"/>
      <c r="BC43" s="502"/>
      <c r="BD43" s="503"/>
      <c r="BE43" s="504"/>
      <c r="BF43" s="292"/>
      <c r="BG43" s="293"/>
      <c r="BH43" s="293"/>
      <c r="BI43" s="293"/>
      <c r="BJ43" s="293"/>
      <c r="BK43" s="294"/>
    </row>
    <row r="44" spans="1:63" ht="20.25" customHeight="1">
      <c r="A44" s="190"/>
      <c r="B44" s="508">
        <f>B42+1</f>
        <v>15</v>
      </c>
      <c r="C44" s="300"/>
      <c r="D44" s="301"/>
      <c r="E44" s="303"/>
      <c r="F44" s="301"/>
      <c r="G44" s="306"/>
      <c r="H44" s="307"/>
      <c r="I44" s="307"/>
      <c r="J44" s="307"/>
      <c r="K44" s="308"/>
      <c r="L44" s="310"/>
      <c r="M44" s="311"/>
      <c r="N44" s="311"/>
      <c r="O44" s="312"/>
      <c r="P44" s="439"/>
      <c r="Q44" s="440"/>
      <c r="R44" s="241"/>
      <c r="S44" s="242"/>
      <c r="T44" s="460" t="s">
        <v>55</v>
      </c>
      <c r="U44" s="461"/>
      <c r="V44" s="462"/>
      <c r="W44" s="114"/>
      <c r="X44" s="115"/>
      <c r="Y44" s="115"/>
      <c r="Z44" s="115"/>
      <c r="AA44" s="115"/>
      <c r="AB44" s="115"/>
      <c r="AC44" s="116"/>
      <c r="AD44" s="114"/>
      <c r="AE44" s="115"/>
      <c r="AF44" s="115"/>
      <c r="AG44" s="115"/>
      <c r="AH44" s="115"/>
      <c r="AI44" s="115"/>
      <c r="AJ44" s="116"/>
      <c r="AK44" s="114"/>
      <c r="AL44" s="115"/>
      <c r="AM44" s="115"/>
      <c r="AN44" s="115"/>
      <c r="AO44" s="115"/>
      <c r="AP44" s="115"/>
      <c r="AQ44" s="116"/>
      <c r="AR44" s="114"/>
      <c r="AS44" s="115"/>
      <c r="AT44" s="115"/>
      <c r="AU44" s="115"/>
      <c r="AV44" s="115"/>
      <c r="AW44" s="115"/>
      <c r="AX44" s="116"/>
      <c r="AY44" s="114"/>
      <c r="AZ44" s="115"/>
      <c r="BA44" s="116"/>
      <c r="BB44" s="501">
        <f>IF($BG$3="計画",SUM(W45:AX45),IF($BG$3="運営指導用",SUM(W45:BA45),""))</f>
        <v>0</v>
      </c>
      <c r="BC44" s="502"/>
      <c r="BD44" s="503" t="e">
        <f>IF($BG$3="計画",BB44/4,IF($BG$3="運営指導用",BB44/($BE$7/7),""))</f>
        <v>#VALUE!</v>
      </c>
      <c r="BE44" s="504"/>
      <c r="BF44" s="274"/>
      <c r="BG44" s="275"/>
      <c r="BH44" s="275"/>
      <c r="BI44" s="275"/>
      <c r="BJ44" s="275"/>
      <c r="BK44" s="276"/>
    </row>
    <row r="45" spans="1:63" ht="20.25" customHeight="1">
      <c r="A45" s="190"/>
      <c r="B45" s="509"/>
      <c r="C45" s="302"/>
      <c r="D45" s="301"/>
      <c r="E45" s="304"/>
      <c r="F45" s="305"/>
      <c r="G45" s="309"/>
      <c r="H45" s="307"/>
      <c r="I45" s="307"/>
      <c r="J45" s="307"/>
      <c r="K45" s="308"/>
      <c r="L45" s="313"/>
      <c r="M45" s="314"/>
      <c r="N45" s="314"/>
      <c r="O45" s="315"/>
      <c r="P45" s="441"/>
      <c r="Q45" s="442"/>
      <c r="R45" s="243"/>
      <c r="S45" s="244"/>
      <c r="T45" s="457" t="s">
        <v>56</v>
      </c>
      <c r="U45" s="458"/>
      <c r="V45" s="459"/>
      <c r="W45" s="231" t="str">
        <f>IF(W44="","",VLOOKUP(W44,'【提出用】シフト記号表（勤務時間帯）'!$C$4:$K$35,9,FALSE))</f>
        <v/>
      </c>
      <c r="X45" s="232" t="str">
        <f>IF(X44="","",VLOOKUP(X44,'【提出用】シフト記号表（勤務時間帯）'!$C$4:$K$35,9,FALSE))</f>
        <v/>
      </c>
      <c r="Y45" s="232" t="str">
        <f>IF(Y44="","",VLOOKUP(Y44,'【提出用】シフト記号表（勤務時間帯）'!$C$4:$K$35,9,FALSE))</f>
        <v/>
      </c>
      <c r="Z45" s="232" t="str">
        <f>IF(Z44="","",VLOOKUP(Z44,'【提出用】シフト記号表（勤務時間帯）'!$C$4:$K$35,9,FALSE))</f>
        <v/>
      </c>
      <c r="AA45" s="232" t="str">
        <f>IF(AA44="","",VLOOKUP(AA44,'【提出用】シフト記号表（勤務時間帯）'!$C$4:$K$35,9,FALSE))</f>
        <v/>
      </c>
      <c r="AB45" s="232" t="str">
        <f>IF(AB44="","",VLOOKUP(AB44,'【提出用】シフト記号表（勤務時間帯）'!$C$4:$K$35,9,FALSE))</f>
        <v/>
      </c>
      <c r="AC45" s="233" t="str">
        <f>IF(AC44="","",VLOOKUP(AC44,'【提出用】シフト記号表（勤務時間帯）'!$C$4:$K$35,9,FALSE))</f>
        <v/>
      </c>
      <c r="AD45" s="231" t="str">
        <f>IF(AD44="","",VLOOKUP(AD44,'【提出用】シフト記号表（勤務時間帯）'!$C$4:$K$35,9,FALSE))</f>
        <v/>
      </c>
      <c r="AE45" s="232" t="str">
        <f>IF(AE44="","",VLOOKUP(AE44,'【提出用】シフト記号表（勤務時間帯）'!$C$4:$K$35,9,FALSE))</f>
        <v/>
      </c>
      <c r="AF45" s="232" t="str">
        <f>IF(AF44="","",VLOOKUP(AF44,'【提出用】シフト記号表（勤務時間帯）'!$C$4:$K$35,9,FALSE))</f>
        <v/>
      </c>
      <c r="AG45" s="232" t="str">
        <f>IF(AG44="","",VLOOKUP(AG44,'【提出用】シフト記号表（勤務時間帯）'!$C$4:$K$35,9,FALSE))</f>
        <v/>
      </c>
      <c r="AH45" s="232" t="str">
        <f>IF(AH44="","",VLOOKUP(AH44,'【提出用】シフト記号表（勤務時間帯）'!$C$4:$K$35,9,FALSE))</f>
        <v/>
      </c>
      <c r="AI45" s="232" t="str">
        <f>IF(AI44="","",VLOOKUP(AI44,'【提出用】シフト記号表（勤務時間帯）'!$C$4:$K$35,9,FALSE))</f>
        <v/>
      </c>
      <c r="AJ45" s="233" t="str">
        <f>IF(AJ44="","",VLOOKUP(AJ44,'【提出用】シフト記号表（勤務時間帯）'!$C$4:$K$35,9,FALSE))</f>
        <v/>
      </c>
      <c r="AK45" s="231" t="str">
        <f>IF(AK44="","",VLOOKUP(AK44,'【提出用】シフト記号表（勤務時間帯）'!$C$4:$K$35,9,FALSE))</f>
        <v/>
      </c>
      <c r="AL45" s="232" t="str">
        <f>IF(AL44="","",VLOOKUP(AL44,'【提出用】シフト記号表（勤務時間帯）'!$C$4:$K$35,9,FALSE))</f>
        <v/>
      </c>
      <c r="AM45" s="232" t="str">
        <f>IF(AM44="","",VLOOKUP(AM44,'【提出用】シフト記号表（勤務時間帯）'!$C$4:$K$35,9,FALSE))</f>
        <v/>
      </c>
      <c r="AN45" s="232" t="str">
        <f>IF(AN44="","",VLOOKUP(AN44,'【提出用】シフト記号表（勤務時間帯）'!$C$4:$K$35,9,FALSE))</f>
        <v/>
      </c>
      <c r="AO45" s="232" t="str">
        <f>IF(AO44="","",VLOOKUP(AO44,'【提出用】シフト記号表（勤務時間帯）'!$C$4:$K$35,9,FALSE))</f>
        <v/>
      </c>
      <c r="AP45" s="232" t="str">
        <f>IF(AP44="","",VLOOKUP(AP44,'【提出用】シフト記号表（勤務時間帯）'!$C$4:$K$35,9,FALSE))</f>
        <v/>
      </c>
      <c r="AQ45" s="233" t="str">
        <f>IF(AQ44="","",VLOOKUP(AQ44,'【提出用】シフト記号表（勤務時間帯）'!$C$4:$K$35,9,FALSE))</f>
        <v/>
      </c>
      <c r="AR45" s="231" t="str">
        <f>IF(AR44="","",VLOOKUP(AR44,'【提出用】シフト記号表（勤務時間帯）'!$C$4:$K$35,9,FALSE))</f>
        <v/>
      </c>
      <c r="AS45" s="232" t="str">
        <f>IF(AS44="","",VLOOKUP(AS44,'【提出用】シフト記号表（勤務時間帯）'!$C$4:$K$35,9,FALSE))</f>
        <v/>
      </c>
      <c r="AT45" s="232" t="str">
        <f>IF(AT44="","",VLOOKUP(AT44,'【提出用】シフト記号表（勤務時間帯）'!$C$4:$K$35,9,FALSE))</f>
        <v/>
      </c>
      <c r="AU45" s="232" t="str">
        <f>IF(AU44="","",VLOOKUP(AU44,'【提出用】シフト記号表（勤務時間帯）'!$C$4:$K$35,9,FALSE))</f>
        <v/>
      </c>
      <c r="AV45" s="232" t="str">
        <f>IF(AV44="","",VLOOKUP(AV44,'【提出用】シフト記号表（勤務時間帯）'!$C$4:$K$35,9,FALSE))</f>
        <v/>
      </c>
      <c r="AW45" s="232" t="str">
        <f>IF(AW44="","",VLOOKUP(AW44,'【提出用】シフト記号表（勤務時間帯）'!$C$4:$K$35,9,FALSE))</f>
        <v/>
      </c>
      <c r="AX45" s="233" t="str">
        <f>IF(AX44="","",VLOOKUP(AX44,'【提出用】シフト記号表（勤務時間帯）'!$C$4:$K$35,9,FALSE))</f>
        <v/>
      </c>
      <c r="AY45" s="231" t="str">
        <f>IF(AY44="","",VLOOKUP(AY44,'【提出用】シフト記号表（勤務時間帯）'!$C$4:$K$35,9,FALSE))</f>
        <v/>
      </c>
      <c r="AZ45" s="232" t="str">
        <f>IF(AZ44="","",VLOOKUP(AZ44,'【提出用】シフト記号表（勤務時間帯）'!$C$4:$K$35,9,FALSE))</f>
        <v/>
      </c>
      <c r="BA45" s="233" t="str">
        <f>IF(BA44="","",VLOOKUP(BA44,'【提出用】シフト記号表（勤務時間帯）'!$C$4:$K$35,9,FALSE))</f>
        <v/>
      </c>
      <c r="BB45" s="501"/>
      <c r="BC45" s="502"/>
      <c r="BD45" s="503"/>
      <c r="BE45" s="504"/>
      <c r="BF45" s="292"/>
      <c r="BG45" s="293"/>
      <c r="BH45" s="293"/>
      <c r="BI45" s="293"/>
      <c r="BJ45" s="293"/>
      <c r="BK45" s="294"/>
    </row>
    <row r="46" spans="1:63" ht="20.25" customHeight="1">
      <c r="A46" s="190"/>
      <c r="B46" s="508">
        <f>B44+1</f>
        <v>16</v>
      </c>
      <c r="C46" s="300"/>
      <c r="D46" s="301"/>
      <c r="E46" s="303"/>
      <c r="F46" s="301"/>
      <c r="G46" s="306"/>
      <c r="H46" s="307"/>
      <c r="I46" s="307"/>
      <c r="J46" s="307"/>
      <c r="K46" s="308"/>
      <c r="L46" s="310"/>
      <c r="M46" s="311"/>
      <c r="N46" s="311"/>
      <c r="O46" s="312"/>
      <c r="P46" s="439"/>
      <c r="Q46" s="440"/>
      <c r="R46" s="241"/>
      <c r="S46" s="242"/>
      <c r="T46" s="460" t="s">
        <v>55</v>
      </c>
      <c r="U46" s="461"/>
      <c r="V46" s="462"/>
      <c r="W46" s="114"/>
      <c r="X46" s="115"/>
      <c r="Y46" s="115"/>
      <c r="Z46" s="115"/>
      <c r="AA46" s="115"/>
      <c r="AB46" s="115"/>
      <c r="AC46" s="116"/>
      <c r="AD46" s="114"/>
      <c r="AE46" s="115"/>
      <c r="AF46" s="115"/>
      <c r="AG46" s="115"/>
      <c r="AH46" s="115"/>
      <c r="AI46" s="115"/>
      <c r="AJ46" s="116"/>
      <c r="AK46" s="114"/>
      <c r="AL46" s="115"/>
      <c r="AM46" s="115"/>
      <c r="AN46" s="115"/>
      <c r="AO46" s="115"/>
      <c r="AP46" s="115"/>
      <c r="AQ46" s="116"/>
      <c r="AR46" s="114"/>
      <c r="AS46" s="115"/>
      <c r="AT46" s="115"/>
      <c r="AU46" s="115"/>
      <c r="AV46" s="115"/>
      <c r="AW46" s="115"/>
      <c r="AX46" s="116"/>
      <c r="AY46" s="114"/>
      <c r="AZ46" s="115"/>
      <c r="BA46" s="116"/>
      <c r="BB46" s="501">
        <f>IF($BG$3="計画",SUM(W47:AX47),IF($BG$3="運営指導用",SUM(W47:BA47),""))</f>
        <v>0</v>
      </c>
      <c r="BC46" s="502"/>
      <c r="BD46" s="503" t="e">
        <f>IF($BG$3="計画",BB46/4,IF($BG$3="運営指導用",BB46/($BE$7/7),""))</f>
        <v>#VALUE!</v>
      </c>
      <c r="BE46" s="504"/>
      <c r="BF46" s="274"/>
      <c r="BG46" s="275"/>
      <c r="BH46" s="275"/>
      <c r="BI46" s="275"/>
      <c r="BJ46" s="275"/>
      <c r="BK46" s="276"/>
    </row>
    <row r="47" spans="1:63" ht="20.25" customHeight="1">
      <c r="A47" s="190"/>
      <c r="B47" s="509"/>
      <c r="C47" s="302"/>
      <c r="D47" s="301"/>
      <c r="E47" s="304"/>
      <c r="F47" s="305"/>
      <c r="G47" s="309"/>
      <c r="H47" s="307"/>
      <c r="I47" s="307"/>
      <c r="J47" s="307"/>
      <c r="K47" s="308"/>
      <c r="L47" s="313"/>
      <c r="M47" s="314"/>
      <c r="N47" s="314"/>
      <c r="O47" s="315"/>
      <c r="P47" s="441"/>
      <c r="Q47" s="442"/>
      <c r="R47" s="243"/>
      <c r="S47" s="244"/>
      <c r="T47" s="457" t="s">
        <v>56</v>
      </c>
      <c r="U47" s="458"/>
      <c r="V47" s="459"/>
      <c r="W47" s="231" t="str">
        <f>IF(W46="","",VLOOKUP(W46,'【提出用】シフト記号表（勤務時間帯）'!$C$4:$K$35,9,FALSE))</f>
        <v/>
      </c>
      <c r="X47" s="232" t="str">
        <f>IF(X46="","",VLOOKUP(X46,'【提出用】シフト記号表（勤務時間帯）'!$C$4:$K$35,9,FALSE))</f>
        <v/>
      </c>
      <c r="Y47" s="232" t="str">
        <f>IF(Y46="","",VLOOKUP(Y46,'【提出用】シフト記号表（勤務時間帯）'!$C$4:$K$35,9,FALSE))</f>
        <v/>
      </c>
      <c r="Z47" s="232" t="str">
        <f>IF(Z46="","",VLOOKUP(Z46,'【提出用】シフト記号表（勤務時間帯）'!$C$4:$K$35,9,FALSE))</f>
        <v/>
      </c>
      <c r="AA47" s="232" t="str">
        <f>IF(AA46="","",VLOOKUP(AA46,'【提出用】シフト記号表（勤務時間帯）'!$C$4:$K$35,9,FALSE))</f>
        <v/>
      </c>
      <c r="AB47" s="232" t="str">
        <f>IF(AB46="","",VLOOKUP(AB46,'【提出用】シフト記号表（勤務時間帯）'!$C$4:$K$35,9,FALSE))</f>
        <v/>
      </c>
      <c r="AC47" s="233" t="str">
        <f>IF(AC46="","",VLOOKUP(AC46,'【提出用】シフト記号表（勤務時間帯）'!$C$4:$K$35,9,FALSE))</f>
        <v/>
      </c>
      <c r="AD47" s="231" t="str">
        <f>IF(AD46="","",VLOOKUP(AD46,'【提出用】シフト記号表（勤務時間帯）'!$C$4:$K$35,9,FALSE))</f>
        <v/>
      </c>
      <c r="AE47" s="232" t="str">
        <f>IF(AE46="","",VLOOKUP(AE46,'【提出用】シフト記号表（勤務時間帯）'!$C$4:$K$35,9,FALSE))</f>
        <v/>
      </c>
      <c r="AF47" s="232" t="str">
        <f>IF(AF46="","",VLOOKUP(AF46,'【提出用】シフト記号表（勤務時間帯）'!$C$4:$K$35,9,FALSE))</f>
        <v/>
      </c>
      <c r="AG47" s="232" t="str">
        <f>IF(AG46="","",VLOOKUP(AG46,'【提出用】シフト記号表（勤務時間帯）'!$C$4:$K$35,9,FALSE))</f>
        <v/>
      </c>
      <c r="AH47" s="232" t="str">
        <f>IF(AH46="","",VLOOKUP(AH46,'【提出用】シフト記号表（勤務時間帯）'!$C$4:$K$35,9,FALSE))</f>
        <v/>
      </c>
      <c r="AI47" s="232" t="str">
        <f>IF(AI46="","",VLOOKUP(AI46,'【提出用】シフト記号表（勤務時間帯）'!$C$4:$K$35,9,FALSE))</f>
        <v/>
      </c>
      <c r="AJ47" s="233" t="str">
        <f>IF(AJ46="","",VLOOKUP(AJ46,'【提出用】シフト記号表（勤務時間帯）'!$C$4:$K$35,9,FALSE))</f>
        <v/>
      </c>
      <c r="AK47" s="231" t="str">
        <f>IF(AK46="","",VLOOKUP(AK46,'【提出用】シフト記号表（勤務時間帯）'!$C$4:$K$35,9,FALSE))</f>
        <v/>
      </c>
      <c r="AL47" s="232" t="str">
        <f>IF(AL46="","",VLOOKUP(AL46,'【提出用】シフト記号表（勤務時間帯）'!$C$4:$K$35,9,FALSE))</f>
        <v/>
      </c>
      <c r="AM47" s="232" t="str">
        <f>IF(AM46="","",VLOOKUP(AM46,'【提出用】シフト記号表（勤務時間帯）'!$C$4:$K$35,9,FALSE))</f>
        <v/>
      </c>
      <c r="AN47" s="232" t="str">
        <f>IF(AN46="","",VLOOKUP(AN46,'【提出用】シフト記号表（勤務時間帯）'!$C$4:$K$35,9,FALSE))</f>
        <v/>
      </c>
      <c r="AO47" s="232" t="str">
        <f>IF(AO46="","",VLOOKUP(AO46,'【提出用】シフト記号表（勤務時間帯）'!$C$4:$K$35,9,FALSE))</f>
        <v/>
      </c>
      <c r="AP47" s="232" t="str">
        <f>IF(AP46="","",VLOOKUP(AP46,'【提出用】シフト記号表（勤務時間帯）'!$C$4:$K$35,9,FALSE))</f>
        <v/>
      </c>
      <c r="AQ47" s="233" t="str">
        <f>IF(AQ46="","",VLOOKUP(AQ46,'【提出用】シフト記号表（勤務時間帯）'!$C$4:$K$35,9,FALSE))</f>
        <v/>
      </c>
      <c r="AR47" s="231" t="str">
        <f>IF(AR46="","",VLOOKUP(AR46,'【提出用】シフト記号表（勤務時間帯）'!$C$4:$K$35,9,FALSE))</f>
        <v/>
      </c>
      <c r="AS47" s="232" t="str">
        <f>IF(AS46="","",VLOOKUP(AS46,'【提出用】シフト記号表（勤務時間帯）'!$C$4:$K$35,9,FALSE))</f>
        <v/>
      </c>
      <c r="AT47" s="232" t="str">
        <f>IF(AT46="","",VLOOKUP(AT46,'【提出用】シフト記号表（勤務時間帯）'!$C$4:$K$35,9,FALSE))</f>
        <v/>
      </c>
      <c r="AU47" s="232" t="str">
        <f>IF(AU46="","",VLOOKUP(AU46,'【提出用】シフト記号表（勤務時間帯）'!$C$4:$K$35,9,FALSE))</f>
        <v/>
      </c>
      <c r="AV47" s="232" t="str">
        <f>IF(AV46="","",VLOOKUP(AV46,'【提出用】シフト記号表（勤務時間帯）'!$C$4:$K$35,9,FALSE))</f>
        <v/>
      </c>
      <c r="AW47" s="232" t="str">
        <f>IF(AW46="","",VLOOKUP(AW46,'【提出用】シフト記号表（勤務時間帯）'!$C$4:$K$35,9,FALSE))</f>
        <v/>
      </c>
      <c r="AX47" s="233" t="str">
        <f>IF(AX46="","",VLOOKUP(AX46,'【提出用】シフト記号表（勤務時間帯）'!$C$4:$K$35,9,FALSE))</f>
        <v/>
      </c>
      <c r="AY47" s="231" t="str">
        <f>IF(AY46="","",VLOOKUP(AY46,'【提出用】シフト記号表（勤務時間帯）'!$C$4:$K$35,9,FALSE))</f>
        <v/>
      </c>
      <c r="AZ47" s="232" t="str">
        <f>IF(AZ46="","",VLOOKUP(AZ46,'【提出用】シフト記号表（勤務時間帯）'!$C$4:$K$35,9,FALSE))</f>
        <v/>
      </c>
      <c r="BA47" s="233" t="str">
        <f>IF(BA46="","",VLOOKUP(BA46,'【提出用】シフト記号表（勤務時間帯）'!$C$4:$K$35,9,FALSE))</f>
        <v/>
      </c>
      <c r="BB47" s="501"/>
      <c r="BC47" s="502"/>
      <c r="BD47" s="503"/>
      <c r="BE47" s="504"/>
      <c r="BF47" s="292"/>
      <c r="BG47" s="293"/>
      <c r="BH47" s="293"/>
      <c r="BI47" s="293"/>
      <c r="BJ47" s="293"/>
      <c r="BK47" s="294"/>
    </row>
    <row r="48" spans="1:63" ht="20.25" customHeight="1">
      <c r="A48" s="190"/>
      <c r="B48" s="508">
        <f>B46+1</f>
        <v>17</v>
      </c>
      <c r="C48" s="300"/>
      <c r="D48" s="301"/>
      <c r="E48" s="303"/>
      <c r="F48" s="301"/>
      <c r="G48" s="306"/>
      <c r="H48" s="307"/>
      <c r="I48" s="307"/>
      <c r="J48" s="307"/>
      <c r="K48" s="308"/>
      <c r="L48" s="310"/>
      <c r="M48" s="311"/>
      <c r="N48" s="311"/>
      <c r="O48" s="312"/>
      <c r="P48" s="439"/>
      <c r="Q48" s="440"/>
      <c r="R48" s="241"/>
      <c r="S48" s="242"/>
      <c r="T48" s="460" t="s">
        <v>55</v>
      </c>
      <c r="U48" s="461"/>
      <c r="V48" s="462"/>
      <c r="W48" s="114"/>
      <c r="X48" s="115"/>
      <c r="Y48" s="115"/>
      <c r="Z48" s="115"/>
      <c r="AA48" s="115"/>
      <c r="AB48" s="115"/>
      <c r="AC48" s="116"/>
      <c r="AD48" s="114"/>
      <c r="AE48" s="115"/>
      <c r="AF48" s="115"/>
      <c r="AG48" s="115"/>
      <c r="AH48" s="115"/>
      <c r="AI48" s="115"/>
      <c r="AJ48" s="116"/>
      <c r="AK48" s="114"/>
      <c r="AL48" s="115"/>
      <c r="AM48" s="115"/>
      <c r="AN48" s="115"/>
      <c r="AO48" s="115"/>
      <c r="AP48" s="115"/>
      <c r="AQ48" s="116"/>
      <c r="AR48" s="114"/>
      <c r="AS48" s="115"/>
      <c r="AT48" s="115"/>
      <c r="AU48" s="115"/>
      <c r="AV48" s="115"/>
      <c r="AW48" s="115"/>
      <c r="AX48" s="116"/>
      <c r="AY48" s="114"/>
      <c r="AZ48" s="115"/>
      <c r="BA48" s="116"/>
      <c r="BB48" s="501">
        <f>IF($BG$3="計画",SUM(W49:AX49),IF($BG$3="運営指導用",SUM(W49:BA49),""))</f>
        <v>0</v>
      </c>
      <c r="BC48" s="502"/>
      <c r="BD48" s="503" t="e">
        <f>IF($BG$3="計画",BB48/4,IF($BG$3="運営指導用",BB48/($BE$7/7),""))</f>
        <v>#VALUE!</v>
      </c>
      <c r="BE48" s="504"/>
      <c r="BF48" s="274"/>
      <c r="BG48" s="275"/>
      <c r="BH48" s="275"/>
      <c r="BI48" s="275"/>
      <c r="BJ48" s="275"/>
      <c r="BK48" s="276"/>
    </row>
    <row r="49" spans="1:64" ht="20.25" customHeight="1">
      <c r="A49" s="190"/>
      <c r="B49" s="509"/>
      <c r="C49" s="302"/>
      <c r="D49" s="301"/>
      <c r="E49" s="304"/>
      <c r="F49" s="305"/>
      <c r="G49" s="309"/>
      <c r="H49" s="307"/>
      <c r="I49" s="307"/>
      <c r="J49" s="307"/>
      <c r="K49" s="308"/>
      <c r="L49" s="313"/>
      <c r="M49" s="314"/>
      <c r="N49" s="314"/>
      <c r="O49" s="315"/>
      <c r="P49" s="441"/>
      <c r="Q49" s="442"/>
      <c r="R49" s="243"/>
      <c r="S49" s="244"/>
      <c r="T49" s="457" t="s">
        <v>56</v>
      </c>
      <c r="U49" s="458"/>
      <c r="V49" s="459"/>
      <c r="W49" s="231" t="str">
        <f>IF(W48="","",VLOOKUP(W48,'【提出用】シフト記号表（勤務時間帯）'!$C$4:$K$35,9,FALSE))</f>
        <v/>
      </c>
      <c r="X49" s="232" t="str">
        <f>IF(X48="","",VLOOKUP(X48,'【提出用】シフト記号表（勤務時間帯）'!$C$4:$K$35,9,FALSE))</f>
        <v/>
      </c>
      <c r="Y49" s="232" t="str">
        <f>IF(Y48="","",VLOOKUP(Y48,'【提出用】シフト記号表（勤務時間帯）'!$C$4:$K$35,9,FALSE))</f>
        <v/>
      </c>
      <c r="Z49" s="232" t="str">
        <f>IF(Z48="","",VLOOKUP(Z48,'【提出用】シフト記号表（勤務時間帯）'!$C$4:$K$35,9,FALSE))</f>
        <v/>
      </c>
      <c r="AA49" s="232" t="str">
        <f>IF(AA48="","",VLOOKUP(AA48,'【提出用】シフト記号表（勤務時間帯）'!$C$4:$K$35,9,FALSE))</f>
        <v/>
      </c>
      <c r="AB49" s="232" t="str">
        <f>IF(AB48="","",VLOOKUP(AB48,'【提出用】シフト記号表（勤務時間帯）'!$C$4:$K$35,9,FALSE))</f>
        <v/>
      </c>
      <c r="AC49" s="233" t="str">
        <f>IF(AC48="","",VLOOKUP(AC48,'【提出用】シフト記号表（勤務時間帯）'!$C$4:$K$35,9,FALSE))</f>
        <v/>
      </c>
      <c r="AD49" s="231" t="str">
        <f>IF(AD48="","",VLOOKUP(AD48,'【提出用】シフト記号表（勤務時間帯）'!$C$4:$K$35,9,FALSE))</f>
        <v/>
      </c>
      <c r="AE49" s="232" t="str">
        <f>IF(AE48="","",VLOOKUP(AE48,'【提出用】シフト記号表（勤務時間帯）'!$C$4:$K$35,9,FALSE))</f>
        <v/>
      </c>
      <c r="AF49" s="232" t="str">
        <f>IF(AF48="","",VLOOKUP(AF48,'【提出用】シフト記号表（勤務時間帯）'!$C$4:$K$35,9,FALSE))</f>
        <v/>
      </c>
      <c r="AG49" s="232" t="str">
        <f>IF(AG48="","",VLOOKUP(AG48,'【提出用】シフト記号表（勤務時間帯）'!$C$4:$K$35,9,FALSE))</f>
        <v/>
      </c>
      <c r="AH49" s="232" t="str">
        <f>IF(AH48="","",VLOOKUP(AH48,'【提出用】シフト記号表（勤務時間帯）'!$C$4:$K$35,9,FALSE))</f>
        <v/>
      </c>
      <c r="AI49" s="232" t="str">
        <f>IF(AI48="","",VLOOKUP(AI48,'【提出用】シフト記号表（勤務時間帯）'!$C$4:$K$35,9,FALSE))</f>
        <v/>
      </c>
      <c r="AJ49" s="233" t="str">
        <f>IF(AJ48="","",VLOOKUP(AJ48,'【提出用】シフト記号表（勤務時間帯）'!$C$4:$K$35,9,FALSE))</f>
        <v/>
      </c>
      <c r="AK49" s="231" t="str">
        <f>IF(AK48="","",VLOOKUP(AK48,'【提出用】シフト記号表（勤務時間帯）'!$C$4:$K$35,9,FALSE))</f>
        <v/>
      </c>
      <c r="AL49" s="232" t="str">
        <f>IF(AL48="","",VLOOKUP(AL48,'【提出用】シフト記号表（勤務時間帯）'!$C$4:$K$35,9,FALSE))</f>
        <v/>
      </c>
      <c r="AM49" s="232" t="str">
        <f>IF(AM48="","",VLOOKUP(AM48,'【提出用】シフト記号表（勤務時間帯）'!$C$4:$K$35,9,FALSE))</f>
        <v/>
      </c>
      <c r="AN49" s="232" t="str">
        <f>IF(AN48="","",VLOOKUP(AN48,'【提出用】シフト記号表（勤務時間帯）'!$C$4:$K$35,9,FALSE))</f>
        <v/>
      </c>
      <c r="AO49" s="232" t="str">
        <f>IF(AO48="","",VLOOKUP(AO48,'【提出用】シフト記号表（勤務時間帯）'!$C$4:$K$35,9,FALSE))</f>
        <v/>
      </c>
      <c r="AP49" s="232" t="str">
        <f>IF(AP48="","",VLOOKUP(AP48,'【提出用】シフト記号表（勤務時間帯）'!$C$4:$K$35,9,FALSE))</f>
        <v/>
      </c>
      <c r="AQ49" s="233" t="str">
        <f>IF(AQ48="","",VLOOKUP(AQ48,'【提出用】シフト記号表（勤務時間帯）'!$C$4:$K$35,9,FALSE))</f>
        <v/>
      </c>
      <c r="AR49" s="231" t="str">
        <f>IF(AR48="","",VLOOKUP(AR48,'【提出用】シフト記号表（勤務時間帯）'!$C$4:$K$35,9,FALSE))</f>
        <v/>
      </c>
      <c r="AS49" s="232" t="str">
        <f>IF(AS48="","",VLOOKUP(AS48,'【提出用】シフト記号表（勤務時間帯）'!$C$4:$K$35,9,FALSE))</f>
        <v/>
      </c>
      <c r="AT49" s="232" t="str">
        <f>IF(AT48="","",VLOOKUP(AT48,'【提出用】シフト記号表（勤務時間帯）'!$C$4:$K$35,9,FALSE))</f>
        <v/>
      </c>
      <c r="AU49" s="232" t="str">
        <f>IF(AU48="","",VLOOKUP(AU48,'【提出用】シフト記号表（勤務時間帯）'!$C$4:$K$35,9,FALSE))</f>
        <v/>
      </c>
      <c r="AV49" s="232" t="str">
        <f>IF(AV48="","",VLOOKUP(AV48,'【提出用】シフト記号表（勤務時間帯）'!$C$4:$K$35,9,FALSE))</f>
        <v/>
      </c>
      <c r="AW49" s="232" t="str">
        <f>IF(AW48="","",VLOOKUP(AW48,'【提出用】シフト記号表（勤務時間帯）'!$C$4:$K$35,9,FALSE))</f>
        <v/>
      </c>
      <c r="AX49" s="233" t="str">
        <f>IF(AX48="","",VLOOKUP(AX48,'【提出用】シフト記号表（勤務時間帯）'!$C$4:$K$35,9,FALSE))</f>
        <v/>
      </c>
      <c r="AY49" s="231" t="str">
        <f>IF(AY48="","",VLOOKUP(AY48,'【提出用】シフト記号表（勤務時間帯）'!$C$4:$K$35,9,FALSE))</f>
        <v/>
      </c>
      <c r="AZ49" s="232" t="str">
        <f>IF(AZ48="","",VLOOKUP(AZ48,'【提出用】シフト記号表（勤務時間帯）'!$C$4:$K$35,9,FALSE))</f>
        <v/>
      </c>
      <c r="BA49" s="233" t="str">
        <f>IF(BA48="","",VLOOKUP(BA48,'【提出用】シフト記号表（勤務時間帯）'!$C$4:$K$35,9,FALSE))</f>
        <v/>
      </c>
      <c r="BB49" s="501"/>
      <c r="BC49" s="502"/>
      <c r="BD49" s="503"/>
      <c r="BE49" s="504"/>
      <c r="BF49" s="292"/>
      <c r="BG49" s="293"/>
      <c r="BH49" s="293"/>
      <c r="BI49" s="293"/>
      <c r="BJ49" s="293"/>
      <c r="BK49" s="294"/>
    </row>
    <row r="50" spans="1:64" ht="20.25" customHeight="1">
      <c r="A50" s="190"/>
      <c r="B50" s="508">
        <f>B48+1</f>
        <v>18</v>
      </c>
      <c r="C50" s="300"/>
      <c r="D50" s="301"/>
      <c r="E50" s="303"/>
      <c r="F50" s="301"/>
      <c r="G50" s="306"/>
      <c r="H50" s="307"/>
      <c r="I50" s="307"/>
      <c r="J50" s="307"/>
      <c r="K50" s="308"/>
      <c r="L50" s="310"/>
      <c r="M50" s="311"/>
      <c r="N50" s="311"/>
      <c r="O50" s="312"/>
      <c r="P50" s="439"/>
      <c r="Q50" s="440"/>
      <c r="R50" s="241"/>
      <c r="S50" s="242"/>
      <c r="T50" s="460" t="s">
        <v>55</v>
      </c>
      <c r="U50" s="461"/>
      <c r="V50" s="462"/>
      <c r="W50" s="114"/>
      <c r="X50" s="115"/>
      <c r="Y50" s="115"/>
      <c r="Z50" s="115"/>
      <c r="AA50" s="115"/>
      <c r="AB50" s="115"/>
      <c r="AC50" s="116"/>
      <c r="AD50" s="114"/>
      <c r="AE50" s="115"/>
      <c r="AF50" s="115"/>
      <c r="AG50" s="115"/>
      <c r="AH50" s="115"/>
      <c r="AI50" s="115"/>
      <c r="AJ50" s="116"/>
      <c r="AK50" s="114"/>
      <c r="AL50" s="115"/>
      <c r="AM50" s="115"/>
      <c r="AN50" s="115"/>
      <c r="AO50" s="115"/>
      <c r="AP50" s="115"/>
      <c r="AQ50" s="116"/>
      <c r="AR50" s="114"/>
      <c r="AS50" s="115"/>
      <c r="AT50" s="115"/>
      <c r="AU50" s="115"/>
      <c r="AV50" s="115"/>
      <c r="AW50" s="115"/>
      <c r="AX50" s="116"/>
      <c r="AY50" s="114"/>
      <c r="AZ50" s="115"/>
      <c r="BA50" s="116"/>
      <c r="BB50" s="501">
        <f>IF($BG$3="計画",SUM(W51:AX51),IF($BG$3="運営指導用",SUM(W51:BA51),""))</f>
        <v>0</v>
      </c>
      <c r="BC50" s="502"/>
      <c r="BD50" s="503" t="e">
        <f>IF($BG$3="計画",BB50/4,IF($BG$3="運営指導用",BB50/($BE$7/7),""))</f>
        <v>#VALUE!</v>
      </c>
      <c r="BE50" s="504"/>
      <c r="BF50" s="274"/>
      <c r="BG50" s="275"/>
      <c r="BH50" s="275"/>
      <c r="BI50" s="275"/>
      <c r="BJ50" s="275"/>
      <c r="BK50" s="276"/>
    </row>
    <row r="51" spans="1:64" ht="20.25" customHeight="1" thickBot="1">
      <c r="A51" s="190"/>
      <c r="B51" s="508"/>
      <c r="C51" s="319"/>
      <c r="D51" s="320"/>
      <c r="E51" s="321"/>
      <c r="F51" s="301"/>
      <c r="G51" s="309"/>
      <c r="H51" s="307"/>
      <c r="I51" s="307"/>
      <c r="J51" s="307"/>
      <c r="K51" s="308"/>
      <c r="L51" s="310"/>
      <c r="M51" s="311"/>
      <c r="N51" s="311"/>
      <c r="O51" s="312"/>
      <c r="P51" s="441"/>
      <c r="Q51" s="442"/>
      <c r="R51" s="243"/>
      <c r="S51" s="244"/>
      <c r="T51" s="505" t="s">
        <v>56</v>
      </c>
      <c r="U51" s="506"/>
      <c r="V51" s="507"/>
      <c r="W51" s="231" t="str">
        <f>IF(W50="","",VLOOKUP(W50,'【提出用】シフト記号表（勤務時間帯）'!$C$4:$K$35,9,FALSE))</f>
        <v/>
      </c>
      <c r="X51" s="232" t="str">
        <f>IF(X50="","",VLOOKUP(X50,'【提出用】シフト記号表（勤務時間帯）'!$C$4:$K$35,9,FALSE))</f>
        <v/>
      </c>
      <c r="Y51" s="232" t="str">
        <f>IF(Y50="","",VLOOKUP(Y50,'【提出用】シフト記号表（勤務時間帯）'!$C$4:$K$35,9,FALSE))</f>
        <v/>
      </c>
      <c r="Z51" s="232" t="str">
        <f>IF(Z50="","",VLOOKUP(Z50,'【提出用】シフト記号表（勤務時間帯）'!$C$4:$K$35,9,FALSE))</f>
        <v/>
      </c>
      <c r="AA51" s="232" t="str">
        <f>IF(AA50="","",VLOOKUP(AA50,'【提出用】シフト記号表（勤務時間帯）'!$C$4:$K$35,9,FALSE))</f>
        <v/>
      </c>
      <c r="AB51" s="232" t="str">
        <f>IF(AB50="","",VLOOKUP(AB50,'【提出用】シフト記号表（勤務時間帯）'!$C$4:$K$35,9,FALSE))</f>
        <v/>
      </c>
      <c r="AC51" s="233" t="str">
        <f>IF(AC50="","",VLOOKUP(AC50,'【提出用】シフト記号表（勤務時間帯）'!$C$4:$K$35,9,FALSE))</f>
        <v/>
      </c>
      <c r="AD51" s="231" t="str">
        <f>IF(AD50="","",VLOOKUP(AD50,'【提出用】シフト記号表（勤務時間帯）'!$C$4:$K$35,9,FALSE))</f>
        <v/>
      </c>
      <c r="AE51" s="232" t="str">
        <f>IF(AE50="","",VLOOKUP(AE50,'【提出用】シフト記号表（勤務時間帯）'!$C$4:$K$35,9,FALSE))</f>
        <v/>
      </c>
      <c r="AF51" s="232" t="str">
        <f>IF(AF50="","",VLOOKUP(AF50,'【提出用】シフト記号表（勤務時間帯）'!$C$4:$K$35,9,FALSE))</f>
        <v/>
      </c>
      <c r="AG51" s="232" t="str">
        <f>IF(AG50="","",VLOOKUP(AG50,'【提出用】シフト記号表（勤務時間帯）'!$C$4:$K$35,9,FALSE))</f>
        <v/>
      </c>
      <c r="AH51" s="232" t="str">
        <f>IF(AH50="","",VLOOKUP(AH50,'【提出用】シフト記号表（勤務時間帯）'!$C$4:$K$35,9,FALSE))</f>
        <v/>
      </c>
      <c r="AI51" s="232" t="str">
        <f>IF(AI50="","",VLOOKUP(AI50,'【提出用】シフト記号表（勤務時間帯）'!$C$4:$K$35,9,FALSE))</f>
        <v/>
      </c>
      <c r="AJ51" s="233" t="str">
        <f>IF(AJ50="","",VLOOKUP(AJ50,'【提出用】シフト記号表（勤務時間帯）'!$C$4:$K$35,9,FALSE))</f>
        <v/>
      </c>
      <c r="AK51" s="231" t="str">
        <f>IF(AK50="","",VLOOKUP(AK50,'【提出用】シフト記号表（勤務時間帯）'!$C$4:$K$35,9,FALSE))</f>
        <v/>
      </c>
      <c r="AL51" s="232" t="str">
        <f>IF(AL50="","",VLOOKUP(AL50,'【提出用】シフト記号表（勤務時間帯）'!$C$4:$K$35,9,FALSE))</f>
        <v/>
      </c>
      <c r="AM51" s="232" t="str">
        <f>IF(AM50="","",VLOOKUP(AM50,'【提出用】シフト記号表（勤務時間帯）'!$C$4:$K$35,9,FALSE))</f>
        <v/>
      </c>
      <c r="AN51" s="232" t="str">
        <f>IF(AN50="","",VLOOKUP(AN50,'【提出用】シフト記号表（勤務時間帯）'!$C$4:$K$35,9,FALSE))</f>
        <v/>
      </c>
      <c r="AO51" s="232" t="str">
        <f>IF(AO50="","",VLOOKUP(AO50,'【提出用】シフト記号表（勤務時間帯）'!$C$4:$K$35,9,FALSE))</f>
        <v/>
      </c>
      <c r="AP51" s="232" t="str">
        <f>IF(AP50="","",VLOOKUP(AP50,'【提出用】シフト記号表（勤務時間帯）'!$C$4:$K$35,9,FALSE))</f>
        <v/>
      </c>
      <c r="AQ51" s="233" t="str">
        <f>IF(AQ50="","",VLOOKUP(AQ50,'【提出用】シフト記号表（勤務時間帯）'!$C$4:$K$35,9,FALSE))</f>
        <v/>
      </c>
      <c r="AR51" s="231" t="str">
        <f>IF(AR50="","",VLOOKUP(AR50,'【提出用】シフト記号表（勤務時間帯）'!$C$4:$K$35,9,FALSE))</f>
        <v/>
      </c>
      <c r="AS51" s="232" t="str">
        <f>IF(AS50="","",VLOOKUP(AS50,'【提出用】シフト記号表（勤務時間帯）'!$C$4:$K$35,9,FALSE))</f>
        <v/>
      </c>
      <c r="AT51" s="232" t="str">
        <f>IF(AT50="","",VLOOKUP(AT50,'【提出用】シフト記号表（勤務時間帯）'!$C$4:$K$35,9,FALSE))</f>
        <v/>
      </c>
      <c r="AU51" s="232" t="str">
        <f>IF(AU50="","",VLOOKUP(AU50,'【提出用】シフト記号表（勤務時間帯）'!$C$4:$K$35,9,FALSE))</f>
        <v/>
      </c>
      <c r="AV51" s="232" t="str">
        <f>IF(AV50="","",VLOOKUP(AV50,'【提出用】シフト記号表（勤務時間帯）'!$C$4:$K$35,9,FALSE))</f>
        <v/>
      </c>
      <c r="AW51" s="232" t="str">
        <f>IF(AW50="","",VLOOKUP(AW50,'【提出用】シフト記号表（勤務時間帯）'!$C$4:$K$35,9,FALSE))</f>
        <v/>
      </c>
      <c r="AX51" s="233" t="str">
        <f>IF(AX50="","",VLOOKUP(AX50,'【提出用】シフト記号表（勤務時間帯）'!$C$4:$K$35,9,FALSE))</f>
        <v/>
      </c>
      <c r="AY51" s="231" t="str">
        <f>IF(AY50="","",VLOOKUP(AY50,'【提出用】シフト記号表（勤務時間帯）'!$C$4:$K$35,9,FALSE))</f>
        <v/>
      </c>
      <c r="AZ51" s="232" t="str">
        <f>IF(AZ50="","",VLOOKUP(AZ50,'【提出用】シフト記号表（勤務時間帯）'!$C$4:$K$35,9,FALSE))</f>
        <v/>
      </c>
      <c r="BA51" s="233" t="str">
        <f>IF(BA50="","",VLOOKUP(BA50,'【提出用】シフト記号表（勤務時間帯）'!$C$4:$K$35,9,FALSE))</f>
        <v/>
      </c>
      <c r="BB51" s="501"/>
      <c r="BC51" s="502"/>
      <c r="BD51" s="503"/>
      <c r="BE51" s="504"/>
      <c r="BF51" s="277"/>
      <c r="BG51" s="278"/>
      <c r="BH51" s="278"/>
      <c r="BI51" s="278"/>
      <c r="BJ51" s="278"/>
      <c r="BK51" s="279"/>
    </row>
    <row r="52" spans="1:64" ht="20.25" customHeight="1" thickBot="1">
      <c r="A52" s="190"/>
      <c r="B52" s="201"/>
      <c r="C52" s="202"/>
      <c r="D52" s="202"/>
      <c r="E52" s="202"/>
      <c r="F52" s="202"/>
      <c r="G52" s="202"/>
      <c r="H52" s="202"/>
      <c r="I52" s="202"/>
      <c r="J52" s="202"/>
      <c r="K52" s="202"/>
      <c r="L52" s="202"/>
      <c r="M52" s="202"/>
      <c r="N52" s="202"/>
      <c r="O52" s="202"/>
      <c r="P52" s="202"/>
      <c r="Q52" s="202"/>
      <c r="R52" s="202"/>
      <c r="S52" s="202"/>
      <c r="T52" s="202"/>
      <c r="U52" s="202"/>
      <c r="V52" s="203"/>
      <c r="W52" s="451"/>
      <c r="X52" s="452"/>
      <c r="Y52" s="452"/>
      <c r="Z52" s="452"/>
      <c r="AA52" s="452"/>
      <c r="AB52" s="452"/>
      <c r="AC52" s="452"/>
      <c r="AD52" s="452"/>
      <c r="AE52" s="452"/>
      <c r="AF52" s="452"/>
      <c r="AG52" s="452"/>
      <c r="AH52" s="452"/>
      <c r="AI52" s="452"/>
      <c r="AJ52" s="452"/>
      <c r="AK52" s="452"/>
      <c r="AL52" s="452"/>
      <c r="AM52" s="452"/>
      <c r="AN52" s="452"/>
      <c r="AO52" s="452"/>
      <c r="AP52" s="452"/>
      <c r="AQ52" s="452"/>
      <c r="AR52" s="452"/>
      <c r="AS52" s="452"/>
      <c r="AT52" s="452"/>
      <c r="AU52" s="452"/>
      <c r="AV52" s="452"/>
      <c r="AW52" s="452"/>
      <c r="AX52" s="452"/>
      <c r="AY52" s="452"/>
      <c r="AZ52" s="452"/>
      <c r="BA52" s="452"/>
      <c r="BB52" s="555">
        <f>SUM(BB16:BC51)</f>
        <v>0</v>
      </c>
      <c r="BC52" s="556"/>
      <c r="BD52" s="557" t="e">
        <f>SUM(BD16:BE51)</f>
        <v>#VALUE!</v>
      </c>
      <c r="BE52" s="558"/>
      <c r="BF52" s="552"/>
      <c r="BG52" s="553"/>
      <c r="BH52" s="553"/>
      <c r="BI52" s="553"/>
      <c r="BJ52" s="553"/>
      <c r="BK52" s="554"/>
    </row>
    <row r="53" spans="1:64" ht="20.25" customHeight="1">
      <c r="A53" s="190"/>
      <c r="B53" s="190"/>
      <c r="C53" s="204"/>
      <c r="D53" s="205"/>
      <c r="E53" s="206"/>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208"/>
      <c r="AK53" s="207"/>
      <c r="AL53" s="207"/>
      <c r="AM53" s="207"/>
      <c r="AN53" s="207"/>
      <c r="AO53" s="207"/>
      <c r="AP53" s="207"/>
      <c r="AQ53" s="207"/>
      <c r="AR53" s="207"/>
      <c r="AS53" s="207"/>
      <c r="AT53" s="207"/>
      <c r="AU53" s="207"/>
      <c r="AV53" s="207"/>
      <c r="AW53" s="207"/>
      <c r="AX53" s="207"/>
      <c r="AY53" s="207"/>
      <c r="AZ53" s="207"/>
      <c r="BA53" s="207"/>
      <c r="BB53" s="207"/>
      <c r="BC53" s="190"/>
      <c r="BD53" s="190"/>
      <c r="BE53" s="190"/>
      <c r="BF53" s="190"/>
      <c r="BG53" s="190"/>
      <c r="BH53" s="190"/>
      <c r="BI53" s="190"/>
      <c r="BJ53" s="190"/>
      <c r="BK53" s="190"/>
    </row>
    <row r="54" spans="1:64" ht="20.25" customHeight="1">
      <c r="A54" s="190"/>
      <c r="B54" s="190"/>
      <c r="C54" s="207" t="s">
        <v>185</v>
      </c>
      <c r="D54" s="207"/>
      <c r="E54" s="207"/>
      <c r="F54" s="207"/>
      <c r="G54" s="207"/>
      <c r="H54" s="207"/>
      <c r="I54" s="207"/>
      <c r="J54" s="207"/>
      <c r="K54" s="207"/>
      <c r="L54" s="207"/>
      <c r="M54" s="208"/>
      <c r="N54" s="207"/>
      <c r="O54" s="207"/>
      <c r="P54" s="207"/>
      <c r="Q54" s="207"/>
      <c r="R54" s="207"/>
      <c r="S54" s="207"/>
      <c r="T54" s="207"/>
      <c r="U54" s="207"/>
      <c r="V54" s="207"/>
      <c r="W54" s="209"/>
      <c r="X54" s="190"/>
      <c r="Y54" s="190"/>
      <c r="Z54" s="190"/>
      <c r="AA54" s="190"/>
      <c r="AB54" s="190"/>
      <c r="AC54" s="190"/>
      <c r="AD54" s="209"/>
      <c r="AE54" s="209"/>
      <c r="AF54" s="190"/>
      <c r="AG54" s="190"/>
      <c r="AH54" s="190"/>
      <c r="AI54" s="190"/>
      <c r="AJ54" s="190"/>
      <c r="AK54" s="190"/>
      <c r="AL54" s="209"/>
      <c r="AM54" s="207"/>
      <c r="AN54" s="190"/>
      <c r="AO54" s="190"/>
      <c r="AP54" s="190"/>
      <c r="AQ54" s="210"/>
      <c r="AR54" s="211"/>
      <c r="AS54" s="211"/>
      <c r="AT54" s="207"/>
      <c r="AU54" s="207"/>
      <c r="AV54" s="207"/>
      <c r="AW54" s="207"/>
      <c r="AX54" s="207"/>
      <c r="AY54" s="207"/>
      <c r="AZ54" s="207"/>
      <c r="BA54" s="207"/>
      <c r="BB54" s="207"/>
      <c r="BC54" s="207"/>
      <c r="BD54" s="207"/>
      <c r="BE54" s="207"/>
      <c r="BF54" s="207"/>
      <c r="BG54" s="207"/>
      <c r="BH54" s="207"/>
      <c r="BI54" s="207"/>
      <c r="BJ54" s="207"/>
      <c r="BK54" s="207"/>
      <c r="BL54" s="163"/>
    </row>
    <row r="55" spans="1:64" ht="20.25" customHeight="1">
      <c r="A55" s="207"/>
      <c r="B55" s="207"/>
      <c r="C55" s="207"/>
      <c r="D55" s="207"/>
      <c r="E55" s="207"/>
      <c r="F55" s="207"/>
      <c r="G55" s="207"/>
      <c r="H55" s="207"/>
      <c r="I55" s="207"/>
      <c r="J55" s="207"/>
      <c r="K55" s="207"/>
      <c r="L55" s="207"/>
      <c r="M55" s="208"/>
      <c r="N55" s="207"/>
      <c r="O55" s="207"/>
      <c r="P55" s="207"/>
      <c r="Q55" s="207"/>
      <c r="R55" s="207"/>
      <c r="S55" s="207"/>
      <c r="T55" s="207"/>
      <c r="U55" s="207" t="s">
        <v>143</v>
      </c>
      <c r="V55" s="207"/>
      <c r="W55" s="207"/>
      <c r="X55" s="207"/>
      <c r="Y55" s="207"/>
      <c r="Z55" s="207"/>
      <c r="AA55" s="190"/>
      <c r="AB55" s="190"/>
      <c r="AC55" s="190"/>
      <c r="AD55" s="190"/>
      <c r="AE55" s="211"/>
      <c r="AF55" s="190"/>
      <c r="AG55" s="190"/>
      <c r="AH55" s="190"/>
      <c r="AI55" s="190"/>
      <c r="AJ55" s="190"/>
      <c r="AK55" s="190"/>
      <c r="AL55" s="207"/>
      <c r="AM55" s="207"/>
      <c r="AN55" s="207"/>
      <c r="AO55" s="207"/>
      <c r="AP55" s="207"/>
      <c r="AQ55" s="207"/>
      <c r="AR55" s="207"/>
      <c r="AS55" s="207"/>
      <c r="AT55" s="207"/>
      <c r="AU55" s="207"/>
      <c r="AV55" s="207"/>
      <c r="AW55" s="207"/>
      <c r="AX55" s="211"/>
      <c r="AY55" s="190"/>
      <c r="AZ55" s="190"/>
      <c r="BA55" s="190"/>
      <c r="BB55" s="190"/>
      <c r="BC55" s="190"/>
      <c r="BD55" s="190"/>
      <c r="BE55" s="190"/>
      <c r="BF55" s="190"/>
      <c r="BG55" s="190"/>
      <c r="BH55" s="190"/>
      <c r="BI55" s="190"/>
      <c r="BJ55" s="190"/>
      <c r="BK55" s="190"/>
    </row>
    <row r="56" spans="1:64" ht="20.25" customHeight="1">
      <c r="A56" s="207"/>
      <c r="B56" s="207"/>
      <c r="C56" s="207"/>
      <c r="D56" s="446" t="s">
        <v>78</v>
      </c>
      <c r="E56" s="446"/>
      <c r="F56" s="446" t="s">
        <v>79</v>
      </c>
      <c r="G56" s="446"/>
      <c r="H56" s="446"/>
      <c r="I56" s="446"/>
      <c r="J56" s="207"/>
      <c r="K56" s="572" t="s">
        <v>82</v>
      </c>
      <c r="L56" s="572"/>
      <c r="M56" s="572"/>
      <c r="N56" s="572"/>
      <c r="O56" s="190"/>
      <c r="P56" s="190"/>
      <c r="Q56" s="212" t="s">
        <v>92</v>
      </c>
      <c r="R56" s="212"/>
      <c r="S56" s="213"/>
      <c r="T56" s="190"/>
      <c r="U56" s="453" t="s">
        <v>7</v>
      </c>
      <c r="V56" s="453"/>
      <c r="W56" s="453" t="s">
        <v>8</v>
      </c>
      <c r="X56" s="453"/>
      <c r="Y56" s="453"/>
      <c r="Z56" s="453"/>
      <c r="AA56" s="190"/>
      <c r="AB56" s="190"/>
      <c r="AC56" s="190"/>
      <c r="AD56" s="190"/>
      <c r="AE56" s="211"/>
      <c r="AF56" s="190"/>
      <c r="AG56" s="190"/>
      <c r="AH56" s="190"/>
      <c r="AI56" s="190"/>
      <c r="AJ56" s="190"/>
      <c r="AK56" s="190"/>
      <c r="AL56" s="207"/>
      <c r="AM56" s="207"/>
      <c r="AN56" s="207"/>
      <c r="AO56" s="207"/>
      <c r="AP56" s="207"/>
      <c r="AQ56" s="207"/>
      <c r="AR56" s="207"/>
      <c r="AS56" s="207"/>
      <c r="AT56" s="207"/>
      <c r="AU56" s="207"/>
      <c r="AV56" s="207"/>
      <c r="AW56" s="207"/>
      <c r="AX56" s="211"/>
      <c r="AY56" s="190"/>
      <c r="AZ56" s="190"/>
      <c r="BA56" s="190"/>
      <c r="BB56" s="190"/>
      <c r="BC56" s="190"/>
      <c r="BD56" s="190"/>
      <c r="BE56" s="190"/>
      <c r="BF56" s="190"/>
      <c r="BG56" s="190"/>
      <c r="BH56" s="190"/>
      <c r="BI56" s="190"/>
      <c r="BJ56" s="190"/>
      <c r="BK56" s="190"/>
    </row>
    <row r="57" spans="1:64" ht="20.25" customHeight="1">
      <c r="A57" s="207"/>
      <c r="B57" s="207"/>
      <c r="C57" s="207"/>
      <c r="D57" s="450"/>
      <c r="E57" s="450"/>
      <c r="F57" s="450" t="s">
        <v>80</v>
      </c>
      <c r="G57" s="450"/>
      <c r="H57" s="450" t="s">
        <v>81</v>
      </c>
      <c r="I57" s="450"/>
      <c r="J57" s="207"/>
      <c r="K57" s="450" t="s">
        <v>80</v>
      </c>
      <c r="L57" s="450"/>
      <c r="M57" s="450" t="s">
        <v>81</v>
      </c>
      <c r="N57" s="450"/>
      <c r="O57" s="190"/>
      <c r="P57" s="190"/>
      <c r="Q57" s="212" t="s">
        <v>89</v>
      </c>
      <c r="R57" s="212"/>
      <c r="S57" s="213"/>
      <c r="T57" s="190"/>
      <c r="U57" s="453" t="s">
        <v>3</v>
      </c>
      <c r="V57" s="453"/>
      <c r="W57" s="453" t="s">
        <v>107</v>
      </c>
      <c r="X57" s="453"/>
      <c r="Y57" s="453"/>
      <c r="Z57" s="453"/>
      <c r="AA57" s="190"/>
      <c r="AB57" s="190"/>
      <c r="AC57" s="190"/>
      <c r="AD57" s="190"/>
      <c r="AE57" s="211"/>
      <c r="AF57" s="190"/>
      <c r="AG57" s="190"/>
      <c r="AH57" s="190"/>
      <c r="AI57" s="190"/>
      <c r="AJ57" s="190"/>
      <c r="AK57" s="190"/>
      <c r="AL57" s="207"/>
      <c r="AM57" s="207"/>
      <c r="AN57" s="207"/>
      <c r="AO57" s="207"/>
      <c r="AP57" s="207"/>
      <c r="AQ57" s="207"/>
      <c r="AR57" s="207"/>
      <c r="AS57" s="207"/>
      <c r="AT57" s="207"/>
      <c r="AU57" s="207"/>
      <c r="AV57" s="207"/>
      <c r="AW57" s="207"/>
      <c r="AX57" s="211"/>
      <c r="AY57" s="190"/>
      <c r="AZ57" s="190"/>
      <c r="BA57" s="190"/>
      <c r="BB57" s="190"/>
      <c r="BC57" s="190"/>
      <c r="BD57" s="190"/>
      <c r="BE57" s="190"/>
      <c r="BF57" s="190"/>
      <c r="BG57" s="190"/>
      <c r="BH57" s="190"/>
      <c r="BI57" s="190"/>
      <c r="BJ57" s="190"/>
      <c r="BK57" s="190"/>
    </row>
    <row r="58" spans="1:64" ht="20.25" customHeight="1">
      <c r="A58" s="190"/>
      <c r="B58" s="190"/>
      <c r="C58" s="207"/>
      <c r="D58" s="453" t="s">
        <v>3</v>
      </c>
      <c r="E58" s="453"/>
      <c r="F58" s="510">
        <f>SUMIFS($BB$16:$BC$51,$C$16:$D$51,"介護支援専門員",$E$16:$F$51,"A")</f>
        <v>0</v>
      </c>
      <c r="G58" s="510"/>
      <c r="H58" s="511">
        <f>SUMIFS($BD$16:$BE$51,$C$16:$D$51,"介護支援専門員",$E$16:$F$51,"A")</f>
        <v>0</v>
      </c>
      <c r="I58" s="511"/>
      <c r="J58" s="207"/>
      <c r="K58" s="263">
        <v>0</v>
      </c>
      <c r="L58" s="263"/>
      <c r="M58" s="481">
        <v>0</v>
      </c>
      <c r="N58" s="481"/>
      <c r="O58" s="190"/>
      <c r="P58" s="190"/>
      <c r="Q58" s="482">
        <v>0</v>
      </c>
      <c r="R58" s="483"/>
      <c r="S58" s="213"/>
      <c r="T58" s="190"/>
      <c r="U58" s="453" t="s">
        <v>4</v>
      </c>
      <c r="V58" s="453"/>
      <c r="W58" s="453" t="s">
        <v>108</v>
      </c>
      <c r="X58" s="453"/>
      <c r="Y58" s="453"/>
      <c r="Z58" s="453"/>
      <c r="AA58" s="190"/>
      <c r="AB58" s="190"/>
      <c r="AC58" s="190"/>
      <c r="AD58" s="190"/>
      <c r="AE58" s="211"/>
      <c r="AF58" s="190"/>
      <c r="AG58" s="190"/>
      <c r="AH58" s="190"/>
      <c r="AI58" s="190"/>
      <c r="AJ58" s="190"/>
      <c r="AK58" s="190"/>
      <c r="AL58" s="207"/>
      <c r="AM58" s="207"/>
      <c r="AN58" s="207"/>
      <c r="AO58" s="207"/>
      <c r="AP58" s="207"/>
      <c r="AQ58" s="207"/>
      <c r="AR58" s="207"/>
      <c r="AS58" s="207"/>
      <c r="AT58" s="207"/>
      <c r="AU58" s="207"/>
      <c r="AV58" s="207"/>
      <c r="AW58" s="207"/>
      <c r="AX58" s="211"/>
      <c r="AY58" s="190"/>
      <c r="AZ58" s="190"/>
      <c r="BA58" s="190"/>
      <c r="BB58" s="190"/>
      <c r="BC58" s="190"/>
      <c r="BD58" s="190"/>
      <c r="BE58" s="190"/>
      <c r="BF58" s="190"/>
      <c r="BG58" s="190"/>
      <c r="BH58" s="190"/>
      <c r="BI58" s="190"/>
      <c r="BJ58" s="190"/>
      <c r="BK58" s="190"/>
    </row>
    <row r="59" spans="1:64" ht="20.25" customHeight="1">
      <c r="A59" s="190"/>
      <c r="B59" s="190"/>
      <c r="C59" s="207"/>
      <c r="D59" s="453" t="s">
        <v>4</v>
      </c>
      <c r="E59" s="453"/>
      <c r="F59" s="510">
        <f>SUMIFS($BB$16:$BC$51,$C$16:$D$51,"介護支援専門員",$E$16:$F$51,"B")</f>
        <v>0</v>
      </c>
      <c r="G59" s="510"/>
      <c r="H59" s="511">
        <f>SUMIFS($BD$16:$BE$51,$C$16:$D$51,"介護支援専門員",$E$16:$F$51,"B")</f>
        <v>0</v>
      </c>
      <c r="I59" s="511"/>
      <c r="J59" s="207"/>
      <c r="K59" s="263">
        <v>0</v>
      </c>
      <c r="L59" s="263"/>
      <c r="M59" s="481">
        <v>0</v>
      </c>
      <c r="N59" s="481"/>
      <c r="O59" s="190"/>
      <c r="P59" s="190"/>
      <c r="Q59" s="482">
        <v>0</v>
      </c>
      <c r="R59" s="483"/>
      <c r="S59" s="213"/>
      <c r="T59" s="190"/>
      <c r="U59" s="453" t="s">
        <v>5</v>
      </c>
      <c r="V59" s="453"/>
      <c r="W59" s="453" t="s">
        <v>109</v>
      </c>
      <c r="X59" s="453"/>
      <c r="Y59" s="453"/>
      <c r="Z59" s="453"/>
      <c r="AA59" s="190"/>
      <c r="AB59" s="190"/>
      <c r="AC59" s="190"/>
      <c r="AD59" s="190"/>
      <c r="AE59" s="211"/>
      <c r="AF59" s="190"/>
      <c r="AG59" s="190"/>
      <c r="AH59" s="190"/>
      <c r="AI59" s="190"/>
      <c r="AJ59" s="190"/>
      <c r="AK59" s="190"/>
      <c r="AL59" s="207"/>
      <c r="AM59" s="207"/>
      <c r="AN59" s="207"/>
      <c r="AO59" s="207"/>
      <c r="AP59" s="207"/>
      <c r="AQ59" s="207"/>
      <c r="AR59" s="207"/>
      <c r="AS59" s="207"/>
      <c r="AT59" s="207"/>
      <c r="AU59" s="207"/>
      <c r="AV59" s="207"/>
      <c r="AW59" s="207"/>
      <c r="AX59" s="211"/>
      <c r="AY59" s="190"/>
      <c r="AZ59" s="190"/>
      <c r="BA59" s="190"/>
      <c r="BB59" s="190"/>
      <c r="BC59" s="190"/>
      <c r="BD59" s="190"/>
      <c r="BE59" s="190"/>
      <c r="BF59" s="190"/>
      <c r="BG59" s="190"/>
      <c r="BH59" s="190"/>
      <c r="BI59" s="190"/>
      <c r="BJ59" s="190"/>
      <c r="BK59" s="190"/>
    </row>
    <row r="60" spans="1:64" ht="20.25" customHeight="1">
      <c r="A60" s="190"/>
      <c r="B60" s="190"/>
      <c r="C60" s="207"/>
      <c r="D60" s="453" t="s">
        <v>5</v>
      </c>
      <c r="E60" s="453"/>
      <c r="F60" s="510">
        <f>SUMIFS($BB$16:$BC$51,$C$16:$D$51,"介護支援専門員",$E$16:$F$51,"C")</f>
        <v>0</v>
      </c>
      <c r="G60" s="510"/>
      <c r="H60" s="511">
        <f>SUMIFS($BD$16:$BE$51,$C$16:$D$51,"介護支援専門員",$E$16:$F$51,"C")</f>
        <v>0</v>
      </c>
      <c r="I60" s="511"/>
      <c r="J60" s="207"/>
      <c r="K60" s="263">
        <v>0</v>
      </c>
      <c r="L60" s="263"/>
      <c r="M60" s="264">
        <v>0</v>
      </c>
      <c r="N60" s="264"/>
      <c r="O60" s="190"/>
      <c r="P60" s="190"/>
      <c r="Q60" s="479" t="s">
        <v>74</v>
      </c>
      <c r="R60" s="480"/>
      <c r="S60" s="213"/>
      <c r="T60" s="190"/>
      <c r="U60" s="453" t="s">
        <v>6</v>
      </c>
      <c r="V60" s="453"/>
      <c r="W60" s="453" t="s">
        <v>142</v>
      </c>
      <c r="X60" s="453"/>
      <c r="Y60" s="453"/>
      <c r="Z60" s="453"/>
      <c r="AA60" s="190"/>
      <c r="AB60" s="190"/>
      <c r="AC60" s="190"/>
      <c r="AD60" s="190"/>
      <c r="AE60" s="190"/>
      <c r="AF60" s="190"/>
      <c r="AG60" s="190"/>
      <c r="AH60" s="190"/>
      <c r="AI60" s="190"/>
      <c r="AJ60" s="190"/>
      <c r="AK60" s="190"/>
      <c r="AL60" s="190"/>
      <c r="AM60" s="190"/>
      <c r="AN60" s="190"/>
      <c r="AO60" s="190"/>
      <c r="AP60" s="190"/>
      <c r="AQ60" s="190"/>
      <c r="AR60" s="190"/>
      <c r="AS60" s="190"/>
      <c r="AT60" s="190"/>
      <c r="AU60" s="190"/>
      <c r="AV60" s="190"/>
      <c r="AW60" s="190"/>
      <c r="AX60" s="190"/>
      <c r="AY60" s="190"/>
      <c r="AZ60" s="190"/>
      <c r="BA60" s="190"/>
      <c r="BB60" s="190"/>
      <c r="BC60" s="190"/>
      <c r="BD60" s="190"/>
      <c r="BE60" s="190"/>
      <c r="BF60" s="190"/>
      <c r="BG60" s="190"/>
      <c r="BH60" s="190"/>
      <c r="BI60" s="190"/>
      <c r="BJ60" s="190"/>
      <c r="BK60" s="190"/>
    </row>
    <row r="61" spans="1:64" ht="20.25" customHeight="1">
      <c r="A61" s="190"/>
      <c r="B61" s="190"/>
      <c r="C61" s="207"/>
      <c r="D61" s="453" t="s">
        <v>6</v>
      </c>
      <c r="E61" s="453"/>
      <c r="F61" s="510">
        <f>SUMIFS($BB$16:$BC$51,$C$16:$D$51,"介護支援専門員",$E$16:$F$51,"D")</f>
        <v>0</v>
      </c>
      <c r="G61" s="510"/>
      <c r="H61" s="511">
        <f>SUMIFS($BD$16:$BE$51,$C$16:$D$51,"介護支援専門員",$E$16:$F$51,"D")</f>
        <v>0</v>
      </c>
      <c r="I61" s="511"/>
      <c r="J61" s="207"/>
      <c r="K61" s="263">
        <v>0</v>
      </c>
      <c r="L61" s="263"/>
      <c r="M61" s="264">
        <v>0</v>
      </c>
      <c r="N61" s="264"/>
      <c r="O61" s="190"/>
      <c r="P61" s="190"/>
      <c r="Q61" s="479" t="s">
        <v>74</v>
      </c>
      <c r="R61" s="480"/>
      <c r="S61" s="213"/>
      <c r="T61" s="190"/>
      <c r="U61" s="190"/>
      <c r="V61" s="190"/>
      <c r="W61" s="209"/>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0"/>
      <c r="AY61" s="190"/>
      <c r="AZ61" s="190"/>
      <c r="BA61" s="190"/>
      <c r="BB61" s="190"/>
      <c r="BC61" s="190"/>
      <c r="BD61" s="190"/>
      <c r="BE61" s="190"/>
      <c r="BF61" s="190"/>
      <c r="BG61" s="190"/>
      <c r="BH61" s="190"/>
      <c r="BI61" s="190"/>
      <c r="BJ61" s="190"/>
      <c r="BK61" s="190"/>
    </row>
    <row r="62" spans="1:64" ht="20.25" customHeight="1">
      <c r="A62" s="190"/>
      <c r="B62" s="190"/>
      <c r="C62" s="207"/>
      <c r="D62" s="453" t="s">
        <v>63</v>
      </c>
      <c r="E62" s="453"/>
      <c r="F62" s="510">
        <f>SUM(F58:G61)</f>
        <v>0</v>
      </c>
      <c r="G62" s="510"/>
      <c r="H62" s="511">
        <f>SUM(H58:I61)</f>
        <v>0</v>
      </c>
      <c r="I62" s="511"/>
      <c r="J62" s="207"/>
      <c r="K62" s="510">
        <f>SUM(K58:L61)</f>
        <v>0</v>
      </c>
      <c r="L62" s="510"/>
      <c r="M62" s="511">
        <f>SUM(M58:N61)</f>
        <v>0</v>
      </c>
      <c r="N62" s="511"/>
      <c r="O62" s="190"/>
      <c r="P62" s="190"/>
      <c r="Q62" s="573">
        <f>SUM(Q58:R59)</f>
        <v>0</v>
      </c>
      <c r="R62" s="574"/>
      <c r="S62" s="213"/>
      <c r="T62" s="190"/>
      <c r="U62" s="190"/>
      <c r="V62" s="190"/>
      <c r="W62" s="209"/>
      <c r="X62" s="190"/>
      <c r="Y62" s="190"/>
      <c r="Z62" s="190"/>
      <c r="AA62" s="190"/>
      <c r="AB62" s="190"/>
      <c r="AC62" s="190"/>
      <c r="AD62" s="190"/>
      <c r="AE62" s="190"/>
      <c r="AF62" s="190"/>
      <c r="AG62" s="190"/>
      <c r="AH62" s="190"/>
      <c r="AI62" s="190"/>
      <c r="AJ62" s="190"/>
      <c r="AK62" s="190"/>
      <c r="AL62" s="190"/>
      <c r="AM62" s="190"/>
      <c r="AN62" s="190"/>
      <c r="AO62" s="190"/>
      <c r="AP62" s="190"/>
      <c r="AQ62" s="190"/>
      <c r="AR62" s="190"/>
      <c r="AS62" s="190"/>
      <c r="AT62" s="190"/>
      <c r="AU62" s="190"/>
      <c r="AV62" s="190"/>
      <c r="AW62" s="190"/>
      <c r="AX62" s="190"/>
      <c r="AY62" s="190"/>
      <c r="AZ62" s="190"/>
      <c r="BA62" s="190"/>
      <c r="BB62" s="190"/>
      <c r="BC62" s="190"/>
      <c r="BD62" s="190"/>
      <c r="BE62" s="190"/>
      <c r="BF62" s="190"/>
      <c r="BG62" s="190"/>
      <c r="BH62" s="190"/>
      <c r="BI62" s="190"/>
      <c r="BJ62" s="190"/>
      <c r="BK62" s="190"/>
    </row>
    <row r="63" spans="1:64" ht="20.25" customHeight="1">
      <c r="A63" s="190"/>
      <c r="B63" s="190"/>
      <c r="C63" s="209"/>
      <c r="D63" s="214"/>
      <c r="E63" s="214"/>
      <c r="F63" s="214"/>
      <c r="G63" s="214"/>
      <c r="H63" s="215"/>
      <c r="I63" s="215"/>
      <c r="J63" s="215"/>
      <c r="K63" s="218"/>
      <c r="L63" s="218"/>
      <c r="M63" s="218"/>
      <c r="N63" s="219"/>
      <c r="O63" s="220"/>
      <c r="P63" s="220"/>
      <c r="Q63" s="220"/>
      <c r="R63" s="220"/>
      <c r="S63" s="220"/>
      <c r="T63" s="209"/>
      <c r="U63" s="209"/>
      <c r="V63" s="209"/>
      <c r="W63" s="209"/>
      <c r="X63" s="190"/>
      <c r="Y63" s="190"/>
      <c r="Z63" s="190"/>
      <c r="AA63" s="190"/>
      <c r="AB63" s="190"/>
      <c r="AC63" s="190"/>
      <c r="AD63" s="190"/>
      <c r="AE63" s="190"/>
      <c r="AF63" s="190"/>
      <c r="AG63" s="190"/>
      <c r="AH63" s="190"/>
      <c r="AI63" s="190"/>
      <c r="AJ63" s="190"/>
      <c r="AK63" s="190"/>
      <c r="AL63" s="190"/>
      <c r="AM63" s="190"/>
      <c r="AN63" s="190"/>
      <c r="AO63" s="190"/>
      <c r="AP63" s="190"/>
      <c r="AQ63" s="190"/>
      <c r="AR63" s="190"/>
      <c r="AS63" s="190"/>
      <c r="AT63" s="190"/>
      <c r="AU63" s="190"/>
      <c r="AV63" s="190"/>
      <c r="AW63" s="190"/>
      <c r="AX63" s="190"/>
      <c r="AY63" s="190"/>
      <c r="AZ63" s="190"/>
      <c r="BA63" s="190"/>
      <c r="BB63" s="190"/>
      <c r="BC63" s="190"/>
      <c r="BD63" s="190"/>
      <c r="BE63" s="190"/>
      <c r="BF63" s="190"/>
      <c r="BG63" s="190"/>
      <c r="BH63" s="190"/>
      <c r="BI63" s="190"/>
      <c r="BJ63" s="190"/>
      <c r="BK63" s="190"/>
    </row>
    <row r="64" spans="1:64" ht="20.25" customHeight="1">
      <c r="A64" s="190"/>
      <c r="B64" s="190"/>
      <c r="C64" s="209"/>
      <c r="D64" s="208" t="s">
        <v>90</v>
      </c>
      <c r="E64" s="207"/>
      <c r="F64" s="207"/>
      <c r="G64" s="207"/>
      <c r="H64" s="207"/>
      <c r="I64" s="207"/>
      <c r="J64" s="207"/>
      <c r="K64" s="207"/>
      <c r="L64" s="207"/>
      <c r="M64" s="216"/>
      <c r="N64" s="216"/>
      <c r="O64" s="207"/>
      <c r="P64" s="207"/>
      <c r="Q64" s="207"/>
      <c r="R64" s="207"/>
      <c r="S64" s="207"/>
      <c r="T64" s="207"/>
      <c r="U64" s="207" t="s">
        <v>195</v>
      </c>
      <c r="V64" s="207"/>
      <c r="W64" s="207"/>
      <c r="X64" s="207"/>
      <c r="Y64" s="207"/>
      <c r="Z64" s="207"/>
      <c r="AA64" s="207"/>
      <c r="AB64" s="207"/>
      <c r="AC64" s="207"/>
      <c r="AD64" s="208"/>
      <c r="AE64" s="207"/>
      <c r="AF64" s="207"/>
      <c r="AG64" s="207"/>
      <c r="AH64" s="207"/>
      <c r="AI64" s="213"/>
      <c r="AJ64" s="213"/>
      <c r="AK64" s="190"/>
      <c r="AL64" s="190"/>
      <c r="AM64" s="190"/>
      <c r="AN64" s="190"/>
      <c r="AO64" s="190"/>
      <c r="AP64" s="190"/>
      <c r="AQ64" s="190"/>
      <c r="AR64" s="190"/>
      <c r="AS64" s="190"/>
      <c r="AT64" s="190"/>
      <c r="AU64" s="190"/>
      <c r="AV64" s="190"/>
      <c r="AW64" s="190"/>
      <c r="AX64" s="190"/>
      <c r="AY64" s="190"/>
      <c r="AZ64" s="190"/>
      <c r="BA64" s="190"/>
      <c r="BB64" s="190"/>
      <c r="BC64" s="190"/>
      <c r="BD64" s="190"/>
      <c r="BE64" s="190"/>
      <c r="BF64" s="190"/>
      <c r="BG64" s="190"/>
      <c r="BH64" s="190"/>
      <c r="BI64" s="190"/>
      <c r="BJ64" s="190"/>
      <c r="BK64" s="190"/>
    </row>
    <row r="65" spans="1:63" ht="20.25" customHeight="1">
      <c r="A65" s="190"/>
      <c r="B65" s="190"/>
      <c r="C65" s="209"/>
      <c r="D65" s="207" t="s">
        <v>83</v>
      </c>
      <c r="E65" s="207"/>
      <c r="F65" s="207"/>
      <c r="G65" s="207"/>
      <c r="H65" s="207"/>
      <c r="I65" s="207" t="s">
        <v>85</v>
      </c>
      <c r="J65" s="207"/>
      <c r="K65" s="207"/>
      <c r="L65" s="207"/>
      <c r="M65" s="208"/>
      <c r="N65" s="207"/>
      <c r="O65" s="207"/>
      <c r="P65" s="207"/>
      <c r="Q65" s="207"/>
      <c r="R65" s="207"/>
      <c r="S65" s="207"/>
      <c r="T65" s="207"/>
      <c r="U65" s="207" t="s">
        <v>92</v>
      </c>
      <c r="V65" s="207"/>
      <c r="W65" s="207"/>
      <c r="X65" s="207"/>
      <c r="Y65" s="207"/>
      <c r="Z65" s="207"/>
      <c r="AA65" s="207"/>
      <c r="AB65" s="207"/>
      <c r="AC65" s="207"/>
      <c r="AD65" s="208"/>
      <c r="AE65" s="446"/>
      <c r="AF65" s="446"/>
      <c r="AG65" s="446"/>
      <c r="AH65" s="446"/>
      <c r="AI65" s="213"/>
      <c r="AJ65" s="213"/>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row>
    <row r="66" spans="1:63" ht="20.25" customHeight="1">
      <c r="A66" s="190"/>
      <c r="B66" s="190"/>
      <c r="C66" s="209"/>
      <c r="D66" s="207" t="s">
        <v>84</v>
      </c>
      <c r="E66" s="207"/>
      <c r="F66" s="207"/>
      <c r="G66" s="207"/>
      <c r="H66" s="207"/>
      <c r="I66" s="207" t="s">
        <v>86</v>
      </c>
      <c r="J66" s="207"/>
      <c r="K66" s="207"/>
      <c r="L66" s="207"/>
      <c r="M66" s="208"/>
      <c r="N66" s="207" t="s">
        <v>87</v>
      </c>
      <c r="O66" s="207"/>
      <c r="P66" s="207"/>
      <c r="Q66" s="207"/>
      <c r="R66" s="207"/>
      <c r="S66" s="207"/>
      <c r="T66" s="207"/>
      <c r="U66" s="190" t="s">
        <v>88</v>
      </c>
      <c r="V66" s="190"/>
      <c r="W66" s="190"/>
      <c r="X66" s="190"/>
      <c r="Y66" s="190"/>
      <c r="Z66" s="207" t="s">
        <v>91</v>
      </c>
      <c r="AA66" s="190"/>
      <c r="AB66" s="190"/>
      <c r="AC66" s="190"/>
      <c r="AD66" s="190"/>
      <c r="AE66" s="450" t="s">
        <v>63</v>
      </c>
      <c r="AF66" s="450"/>
      <c r="AG66" s="450"/>
      <c r="AH66" s="450"/>
      <c r="AI66" s="213"/>
      <c r="AJ66" s="221" t="s">
        <v>169</v>
      </c>
      <c r="AK66" s="222"/>
      <c r="AL66" s="222"/>
      <c r="AM66" s="222"/>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row>
    <row r="67" spans="1:63" ht="20.25" customHeight="1">
      <c r="A67" s="190"/>
      <c r="B67" s="190"/>
      <c r="C67" s="213"/>
      <c r="D67" s="485">
        <f>M62</f>
        <v>0</v>
      </c>
      <c r="E67" s="453"/>
      <c r="F67" s="453"/>
      <c r="G67" s="453"/>
      <c r="H67" s="217" t="s">
        <v>64</v>
      </c>
      <c r="I67" s="453">
        <f>$BA$5</f>
        <v>0</v>
      </c>
      <c r="J67" s="453"/>
      <c r="K67" s="453"/>
      <c r="L67" s="453"/>
      <c r="M67" s="217" t="s">
        <v>65</v>
      </c>
      <c r="N67" s="454" t="e">
        <f>ROUNDDOWN(D67/I67,1)</f>
        <v>#DIV/0!</v>
      </c>
      <c r="O67" s="455"/>
      <c r="P67" s="455"/>
      <c r="Q67" s="455"/>
      <c r="R67" s="456"/>
      <c r="S67" s="223"/>
      <c r="T67" s="224"/>
      <c r="U67" s="479">
        <f>Q62</f>
        <v>0</v>
      </c>
      <c r="V67" s="484"/>
      <c r="W67" s="484"/>
      <c r="X67" s="480"/>
      <c r="Y67" s="217" t="s">
        <v>159</v>
      </c>
      <c r="Z67" s="454" t="e">
        <f>N67</f>
        <v>#DIV/0!</v>
      </c>
      <c r="AA67" s="455"/>
      <c r="AB67" s="455"/>
      <c r="AC67" s="456"/>
      <c r="AD67" s="217" t="s">
        <v>65</v>
      </c>
      <c r="AE67" s="447" t="e">
        <f>ROUNDDOWN(U67+Z67,1)</f>
        <v>#DIV/0!</v>
      </c>
      <c r="AF67" s="448"/>
      <c r="AG67" s="448"/>
      <c r="AH67" s="449"/>
      <c r="AI67" s="213"/>
      <c r="AJ67" s="443" t="str">
        <f>IF(BE9="","",ROUNDUP(BE9/44,0))</f>
        <v/>
      </c>
      <c r="AK67" s="444"/>
      <c r="AL67" s="444"/>
      <c r="AM67" s="445"/>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row>
    <row r="68" spans="1:63" ht="20.25" customHeight="1">
      <c r="A68" s="190"/>
      <c r="B68" s="190"/>
      <c r="C68" s="213"/>
      <c r="D68" s="207"/>
      <c r="E68" s="207"/>
      <c r="F68" s="207"/>
      <c r="G68" s="207"/>
      <c r="H68" s="207"/>
      <c r="I68" s="207"/>
      <c r="J68" s="207"/>
      <c r="K68" s="207"/>
      <c r="L68" s="207"/>
      <c r="M68" s="208"/>
      <c r="N68" s="207" t="s">
        <v>144</v>
      </c>
      <c r="O68" s="207"/>
      <c r="P68" s="207"/>
      <c r="Q68" s="207"/>
      <c r="R68" s="207"/>
      <c r="S68" s="207"/>
      <c r="T68" s="207"/>
      <c r="U68" s="207"/>
      <c r="V68" s="213"/>
      <c r="W68" s="213"/>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row>
    <row r="69" spans="1:63" ht="20.25" customHeight="1">
      <c r="A69" s="190"/>
      <c r="B69" s="190"/>
      <c r="C69" s="213"/>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row>
    <row r="70" spans="1:63" ht="20.25" customHeight="1">
      <c r="C70" s="164"/>
      <c r="H70" s="190"/>
      <c r="I70" s="190"/>
      <c r="J70" s="190"/>
      <c r="K70" s="190"/>
      <c r="L70" s="190"/>
      <c r="M70" s="190"/>
      <c r="N70" s="190"/>
      <c r="O70" s="190"/>
      <c r="P70" s="190"/>
      <c r="Q70" s="190"/>
      <c r="R70" s="190"/>
    </row>
    <row r="71" spans="1:63" ht="20.25" customHeight="1">
      <c r="C71" s="164"/>
    </row>
    <row r="72" spans="1:63" ht="20.25" customHeight="1">
      <c r="C72" s="164"/>
    </row>
    <row r="73" spans="1:63" ht="20.25" customHeight="1">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row>
  </sheetData>
  <sheetProtection sheet="1" insertRows="0"/>
  <mergeCells count="312">
    <mergeCell ref="D62:E62"/>
    <mergeCell ref="H62:I62"/>
    <mergeCell ref="K62:L62"/>
    <mergeCell ref="M62:N62"/>
    <mergeCell ref="Q62:R62"/>
    <mergeCell ref="F62:G62"/>
    <mergeCell ref="D60:E60"/>
    <mergeCell ref="K60:L60"/>
    <mergeCell ref="M60:N60"/>
    <mergeCell ref="D61:E61"/>
    <mergeCell ref="F61:G61"/>
    <mergeCell ref="H61:I61"/>
    <mergeCell ref="K61:L61"/>
    <mergeCell ref="M61:N61"/>
    <mergeCell ref="Q61:R61"/>
    <mergeCell ref="E11:F15"/>
    <mergeCell ref="W12:AC12"/>
    <mergeCell ref="C26:D27"/>
    <mergeCell ref="C24:D25"/>
    <mergeCell ref="D59:E59"/>
    <mergeCell ref="K59:L59"/>
    <mergeCell ref="M59:N59"/>
    <mergeCell ref="Q59:R59"/>
    <mergeCell ref="K56:N56"/>
    <mergeCell ref="K57:L57"/>
    <mergeCell ref="M57:N57"/>
    <mergeCell ref="W56:Z56"/>
    <mergeCell ref="W57:Z57"/>
    <mergeCell ref="W58:Z58"/>
    <mergeCell ref="W59:Z59"/>
    <mergeCell ref="P34:Q35"/>
    <mergeCell ref="R34:S35"/>
    <mergeCell ref="P36:Q37"/>
    <mergeCell ref="R36:S37"/>
    <mergeCell ref="P38:Q39"/>
    <mergeCell ref="R38:S39"/>
    <mergeCell ref="R44:S45"/>
    <mergeCell ref="P46:Q47"/>
    <mergeCell ref="R46:S47"/>
    <mergeCell ref="BF40:BK41"/>
    <mergeCell ref="B4:I4"/>
    <mergeCell ref="K6:M6"/>
    <mergeCell ref="K7:M7"/>
    <mergeCell ref="B8:Y8"/>
    <mergeCell ref="B9:Y9"/>
    <mergeCell ref="L38:O39"/>
    <mergeCell ref="T38:V38"/>
    <mergeCell ref="B11:B15"/>
    <mergeCell ref="B16:B17"/>
    <mergeCell ref="B18:B19"/>
    <mergeCell ref="B20:B21"/>
    <mergeCell ref="B22:B23"/>
    <mergeCell ref="B24:B25"/>
    <mergeCell ref="B26:B27"/>
    <mergeCell ref="B28:B29"/>
    <mergeCell ref="B30:B31"/>
    <mergeCell ref="L11:O15"/>
    <mergeCell ref="C11:D15"/>
    <mergeCell ref="E26:F27"/>
    <mergeCell ref="L26:O27"/>
    <mergeCell ref="T26:V26"/>
    <mergeCell ref="T27:V27"/>
    <mergeCell ref="G16:K17"/>
    <mergeCell ref="BF52:BK52"/>
    <mergeCell ref="BB52:BC52"/>
    <mergeCell ref="BD52:BE52"/>
    <mergeCell ref="BF48:BK49"/>
    <mergeCell ref="C50:D51"/>
    <mergeCell ref="BF38:BK39"/>
    <mergeCell ref="T39:V39"/>
    <mergeCell ref="B36:B37"/>
    <mergeCell ref="C36:D37"/>
    <mergeCell ref="E36:F37"/>
    <mergeCell ref="G36:K37"/>
    <mergeCell ref="L36:O37"/>
    <mergeCell ref="T36:V36"/>
    <mergeCell ref="BB36:BC37"/>
    <mergeCell ref="BD36:BE37"/>
    <mergeCell ref="BF36:BK37"/>
    <mergeCell ref="T37:V37"/>
    <mergeCell ref="BF42:BK43"/>
    <mergeCell ref="T43:V43"/>
    <mergeCell ref="B40:B41"/>
    <mergeCell ref="C40:D41"/>
    <mergeCell ref="E40:F41"/>
    <mergeCell ref="G40:K41"/>
    <mergeCell ref="L40:O41"/>
    <mergeCell ref="G50:K51"/>
    <mergeCell ref="BD48:BE49"/>
    <mergeCell ref="BD50:BE51"/>
    <mergeCell ref="G48:K49"/>
    <mergeCell ref="BB48:BC49"/>
    <mergeCell ref="BB50:BC51"/>
    <mergeCell ref="T48:V48"/>
    <mergeCell ref="P48:Q49"/>
    <mergeCell ref="R48:S49"/>
    <mergeCell ref="P50:Q51"/>
    <mergeCell ref="R50:S51"/>
    <mergeCell ref="AB2:AC2"/>
    <mergeCell ref="BF11:BK15"/>
    <mergeCell ref="AW5:AX5"/>
    <mergeCell ref="BA5:BB5"/>
    <mergeCell ref="BE5:BF5"/>
    <mergeCell ref="E50:F51"/>
    <mergeCell ref="L50:O51"/>
    <mergeCell ref="BF50:BK51"/>
    <mergeCell ref="T24:V24"/>
    <mergeCell ref="BF28:BK29"/>
    <mergeCell ref="BF30:BK31"/>
    <mergeCell ref="BF32:BK33"/>
    <mergeCell ref="L28:O29"/>
    <mergeCell ref="T28:V28"/>
    <mergeCell ref="T29:V29"/>
    <mergeCell ref="T49:V49"/>
    <mergeCell ref="G34:K35"/>
    <mergeCell ref="T51:V51"/>
    <mergeCell ref="T50:V50"/>
    <mergeCell ref="L30:O31"/>
    <mergeCell ref="T30:V30"/>
    <mergeCell ref="T31:V31"/>
    <mergeCell ref="L32:O33"/>
    <mergeCell ref="E34:F35"/>
    <mergeCell ref="AT2:BH2"/>
    <mergeCell ref="AR12:AX12"/>
    <mergeCell ref="AY12:BA12"/>
    <mergeCell ref="BB11:BC15"/>
    <mergeCell ref="BB18:BC19"/>
    <mergeCell ref="BB20:BC21"/>
    <mergeCell ref="BB22:BC23"/>
    <mergeCell ref="BD16:BE17"/>
    <mergeCell ref="BD18:BE19"/>
    <mergeCell ref="BD20:BE21"/>
    <mergeCell ref="BD22:BE23"/>
    <mergeCell ref="BG3:BJ3"/>
    <mergeCell ref="BF20:BK21"/>
    <mergeCell ref="BF22:BK23"/>
    <mergeCell ref="BE7:BF7"/>
    <mergeCell ref="BF16:BK17"/>
    <mergeCell ref="BF18:BK19"/>
    <mergeCell ref="BD11:BE15"/>
    <mergeCell ref="BE9:BF9"/>
    <mergeCell ref="E24:F25"/>
    <mergeCell ref="L24:O25"/>
    <mergeCell ref="T25:V25"/>
    <mergeCell ref="G24:K25"/>
    <mergeCell ref="G26:K27"/>
    <mergeCell ref="R16:S17"/>
    <mergeCell ref="P18:Q19"/>
    <mergeCell ref="R18:S19"/>
    <mergeCell ref="P20:Q21"/>
    <mergeCell ref="R20:S21"/>
    <mergeCell ref="P22:Q23"/>
    <mergeCell ref="R22:S23"/>
    <mergeCell ref="P24:Q25"/>
    <mergeCell ref="R24:S25"/>
    <mergeCell ref="P26:Q27"/>
    <mergeCell ref="R26:S27"/>
    <mergeCell ref="G18:K19"/>
    <mergeCell ref="AT1:BH1"/>
    <mergeCell ref="AE2:AF2"/>
    <mergeCell ref="AI2:AJ2"/>
    <mergeCell ref="C22:D23"/>
    <mergeCell ref="E22:F23"/>
    <mergeCell ref="L22:O23"/>
    <mergeCell ref="T22:V22"/>
    <mergeCell ref="T23:V23"/>
    <mergeCell ref="L16:O17"/>
    <mergeCell ref="E16:F17"/>
    <mergeCell ref="C16:D17"/>
    <mergeCell ref="T16:V16"/>
    <mergeCell ref="T17:V17"/>
    <mergeCell ref="C18:D19"/>
    <mergeCell ref="E18:F19"/>
    <mergeCell ref="L18:O19"/>
    <mergeCell ref="T18:V18"/>
    <mergeCell ref="T19:V19"/>
    <mergeCell ref="C20:D21"/>
    <mergeCell ref="E20:F21"/>
    <mergeCell ref="L20:O21"/>
    <mergeCell ref="T20:V20"/>
    <mergeCell ref="T21:V21"/>
    <mergeCell ref="BB16:BC17"/>
    <mergeCell ref="BD28:BE29"/>
    <mergeCell ref="BD30:BE31"/>
    <mergeCell ref="BD32:BE33"/>
    <mergeCell ref="BD34:BE35"/>
    <mergeCell ref="BB42:BC43"/>
    <mergeCell ref="BD42:BE43"/>
    <mergeCell ref="BB38:BC39"/>
    <mergeCell ref="BD38:BE39"/>
    <mergeCell ref="BB46:BC47"/>
    <mergeCell ref="BD46:BE47"/>
    <mergeCell ref="BB40:BC41"/>
    <mergeCell ref="BD40:BE41"/>
    <mergeCell ref="F58:G58"/>
    <mergeCell ref="H58:I58"/>
    <mergeCell ref="F59:G59"/>
    <mergeCell ref="H59:I59"/>
    <mergeCell ref="F60:G60"/>
    <mergeCell ref="H60:I60"/>
    <mergeCell ref="D56:E57"/>
    <mergeCell ref="F56:I56"/>
    <mergeCell ref="D58:E58"/>
    <mergeCell ref="F57:G57"/>
    <mergeCell ref="H57:I57"/>
    <mergeCell ref="E48:F49"/>
    <mergeCell ref="L48:O49"/>
    <mergeCell ref="C32:D33"/>
    <mergeCell ref="E32:F33"/>
    <mergeCell ref="L42:O43"/>
    <mergeCell ref="E46:F47"/>
    <mergeCell ref="G46:K47"/>
    <mergeCell ref="L46:O47"/>
    <mergeCell ref="B44:B45"/>
    <mergeCell ref="C44:D45"/>
    <mergeCell ref="E44:F45"/>
    <mergeCell ref="G44:K45"/>
    <mergeCell ref="L44:O45"/>
    <mergeCell ref="B46:B47"/>
    <mergeCell ref="C46:D47"/>
    <mergeCell ref="BF26:BK27"/>
    <mergeCell ref="BD24:BE25"/>
    <mergeCell ref="BD26:BE27"/>
    <mergeCell ref="B50:B51"/>
    <mergeCell ref="C28:D29"/>
    <mergeCell ref="E28:F29"/>
    <mergeCell ref="C34:D35"/>
    <mergeCell ref="G28:K29"/>
    <mergeCell ref="G30:K31"/>
    <mergeCell ref="G32:K33"/>
    <mergeCell ref="B42:B43"/>
    <mergeCell ref="C42:D43"/>
    <mergeCell ref="E42:F43"/>
    <mergeCell ref="G42:K43"/>
    <mergeCell ref="B38:B39"/>
    <mergeCell ref="B32:B33"/>
    <mergeCell ref="B34:B35"/>
    <mergeCell ref="C30:D31"/>
    <mergeCell ref="E30:F31"/>
    <mergeCell ref="C38:D39"/>
    <mergeCell ref="E38:F39"/>
    <mergeCell ref="G38:K39"/>
    <mergeCell ref="B48:B49"/>
    <mergeCell ref="C48:D49"/>
    <mergeCell ref="AD12:AJ12"/>
    <mergeCell ref="AK12:AQ12"/>
    <mergeCell ref="W11:BA11"/>
    <mergeCell ref="BF46:BK47"/>
    <mergeCell ref="T47:V47"/>
    <mergeCell ref="S6:T6"/>
    <mergeCell ref="S7:T7"/>
    <mergeCell ref="G11:K15"/>
    <mergeCell ref="BB44:BC45"/>
    <mergeCell ref="BD44:BE45"/>
    <mergeCell ref="BF44:BK45"/>
    <mergeCell ref="BB24:BC25"/>
    <mergeCell ref="BB26:BC27"/>
    <mergeCell ref="BB28:BC29"/>
    <mergeCell ref="BB30:BC31"/>
    <mergeCell ref="BB32:BC33"/>
    <mergeCell ref="T45:V45"/>
    <mergeCell ref="T34:V34"/>
    <mergeCell ref="T35:V35"/>
    <mergeCell ref="T32:V32"/>
    <mergeCell ref="T33:V33"/>
    <mergeCell ref="BB34:BC35"/>
    <mergeCell ref="BF34:BK35"/>
    <mergeCell ref="BF24:BK25"/>
    <mergeCell ref="P11:Q15"/>
    <mergeCell ref="R11:S15"/>
    <mergeCell ref="O6:Q6"/>
    <mergeCell ref="O7:Q7"/>
    <mergeCell ref="N67:R67"/>
    <mergeCell ref="P16:Q17"/>
    <mergeCell ref="L34:O35"/>
    <mergeCell ref="T44:V44"/>
    <mergeCell ref="U57:V57"/>
    <mergeCell ref="U58:V58"/>
    <mergeCell ref="U59:V59"/>
    <mergeCell ref="T46:V46"/>
    <mergeCell ref="Q60:R60"/>
    <mergeCell ref="K58:L58"/>
    <mergeCell ref="M58:N58"/>
    <mergeCell ref="Q58:R58"/>
    <mergeCell ref="G20:K21"/>
    <mergeCell ref="G22:K23"/>
    <mergeCell ref="P44:Q45"/>
    <mergeCell ref="U67:X67"/>
    <mergeCell ref="U56:V56"/>
    <mergeCell ref="U60:V60"/>
    <mergeCell ref="D67:G67"/>
    <mergeCell ref="I67:L67"/>
    <mergeCell ref="P28:Q29"/>
    <mergeCell ref="R28:S29"/>
    <mergeCell ref="P30:Q31"/>
    <mergeCell ref="R30:S31"/>
    <mergeCell ref="P32:Q33"/>
    <mergeCell ref="R32:S33"/>
    <mergeCell ref="AJ67:AM67"/>
    <mergeCell ref="AE65:AH65"/>
    <mergeCell ref="AE67:AH67"/>
    <mergeCell ref="AE66:AH66"/>
    <mergeCell ref="W52:BA52"/>
    <mergeCell ref="W60:Z60"/>
    <mergeCell ref="Z67:AC67"/>
    <mergeCell ref="T41:V41"/>
    <mergeCell ref="T42:V42"/>
    <mergeCell ref="P40:Q41"/>
    <mergeCell ref="R40:S41"/>
    <mergeCell ref="P42:Q43"/>
    <mergeCell ref="R42:S43"/>
    <mergeCell ref="T40:V40"/>
  </mergeCells>
  <phoneticPr fontId="1"/>
  <conditionalFormatting sqref="Q58">
    <cfRule type="expression" dxfId="8" priority="1">
      <formula>OR(#REF!=$B57,#REF!=$B57)</formula>
    </cfRule>
  </conditionalFormatting>
  <conditionalFormatting sqref="Q61 W61">
    <cfRule type="expression" dxfId="7" priority="13">
      <formula>OR(#REF!=$B53,#REF!=$B53)</formula>
    </cfRule>
  </conditionalFormatting>
  <conditionalFormatting sqref="Q56:R56 T65">
    <cfRule type="expression" dxfId="6" priority="14">
      <formula>OR(#REF!=$B54,#REF!=$B54)</formula>
    </cfRule>
  </conditionalFormatting>
  <conditionalFormatting sqref="T66">
    <cfRule type="expression" dxfId="5" priority="12">
      <formula>OR(#REF!=$B53,#REF!=$B53)</formula>
    </cfRule>
  </conditionalFormatting>
  <conditionalFormatting sqref="T54:W54 AD54:AE54 AL54 T55 Q57:R57 Q59:Q60 Q62 W62 T63:W63 T64">
    <cfRule type="expression" dxfId="4" priority="11">
      <formula>OR(#REF!=$B53,#REF!=$B53)</formula>
    </cfRule>
  </conditionalFormatting>
  <conditionalFormatting sqref="U55:Z55">
    <cfRule type="expression" dxfId="3" priority="5">
      <formula>OR(#REF!=$B47,#REF!=$B47)</formula>
    </cfRule>
  </conditionalFormatting>
  <conditionalFormatting sqref="U56:Z58">
    <cfRule type="expression" dxfId="2" priority="3">
      <formula>OR(#REF!=$B55,#REF!=$B55)</formula>
    </cfRule>
  </conditionalFormatting>
  <conditionalFormatting sqref="U59:Z59">
    <cfRule type="expression" dxfId="1" priority="6">
      <formula>OR(#REF!=$B57,#REF!=$B57)</formula>
    </cfRule>
  </conditionalFormatting>
  <conditionalFormatting sqref="U60:Z60">
    <cfRule type="expression" dxfId="0" priority="4">
      <formula>OR(#REF!=$B47,#REF!=$B47)</formula>
    </cfRule>
  </conditionalFormatting>
  <dataValidations count="5">
    <dataValidation type="list" allowBlank="1" showInputMessage="1" showErrorMessage="1" sqref="E18 E20 E22 E24 E26 E28 E30 E32 E34 E50 E48 E16:F17 E44 E42 E40 E38 E36 E46" xr:uid="{00000000-0002-0000-0300-000000000000}">
      <formula1>"A, B, C, D"</formula1>
    </dataValidation>
    <dataValidation type="list" allowBlank="1" showInputMessage="1" showErrorMessage="1" sqref="C16 C18 C20 C22 C24 C26 C28 C30 C32 C34 C48 C50 C44 C42 C40 C38 C36 C46" xr:uid="{00000000-0002-0000-0300-000001000000}">
      <formula1>職種</formula1>
    </dataValidation>
    <dataValidation type="list" allowBlank="1" showInputMessage="1" showErrorMessage="1" sqref="B6:I7" xr:uid="{00000000-0002-0000-0300-000002000000}">
      <formula1>"○,－"</formula1>
    </dataValidation>
    <dataValidation type="decimal" allowBlank="1" showInputMessage="1" showErrorMessage="1" error="入力可能範囲　32～40" sqref="BA5:BB5" xr:uid="{00000000-0002-0000-0300-000003000000}">
      <formula1>32</formula1>
      <formula2>40</formula2>
    </dataValidation>
    <dataValidation type="list" errorStyle="warning" allowBlank="1" showInputMessage="1" showErrorMessage="1" error="リストにない場合のみ、入力してください。" sqref="G16:K51" xr:uid="{00000000-0002-0000-0300-000004000000}">
      <formula1>INDIRECT(C16)</formula1>
    </dataValidation>
  </dataValidations>
  <pageMargins left="0.23622047244094491" right="0.23622047244094491" top="0.43307086614173229" bottom="0.27559055118110237" header="0.31496062992125984" footer="0.31496062992125984"/>
  <pageSetup paperSize="9" scale="37" fitToHeight="0" orientation="landscape" r:id="rId1"/>
  <colBreaks count="1" manualBreakCount="1">
    <brk id="65" max="1048575" man="1"/>
  </colBreaks>
  <ignoredErrors>
    <ignoredError sqref="BF3" numberStoredAsText="1"/>
    <ignoredError sqref="AZ15" formula="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5000000}">
          <x14:formula1>
            <xm:f>プルダウン・リスト!$C$4:$C$9</xm:f>
          </x14:formula1>
          <xm:sqref>AT1:BH1</xm:sqref>
        </x14:dataValidation>
        <x14:dataValidation type="list" allowBlank="1" showInputMessage="1" showErrorMessage="1" xr:uid="{00000000-0002-0000-0300-000006000000}">
          <x14:formula1>
            <xm:f>'【提出用】シフト記号表（勤務時間帯）'!$C$4:$C$35</xm:f>
          </x14:formula1>
          <xm:sqref>W16:BA16 W18:BA18 W20:BA20 W22:BA22 W24:BA24 W26:BA26 W28:BA28 W30:BA30 W32:BA32 W34:BA34 W36:BA36 W38:BA38 W40:BA40 W42:BA42 W44:BA44 W46:BA46 W48:BA48 W50:BA50</xm:sqref>
        </x14:dataValidation>
        <x14:dataValidation type="list" allowBlank="1" showInputMessage="1" showErrorMessage="1" xr:uid="{00000000-0002-0000-0300-000007000000}">
          <x14:formula1>
            <xm:f>プルダウン・リスト!$D$4:$D$5</xm:f>
          </x14:formula1>
          <xm:sqref>R16:S51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pageSetUpPr fitToPage="1"/>
  </sheetPr>
  <dimension ref="B1:M35"/>
  <sheetViews>
    <sheetView view="pageBreakPreview" topLeftCell="A12" zoomScaleNormal="100" zoomScaleSheetLayoutView="100" workbookViewId="0">
      <selection activeCell="L1" sqref="L1"/>
    </sheetView>
  </sheetViews>
  <sheetFormatPr defaultColWidth="9" defaultRowHeight="18"/>
  <cols>
    <col min="1" max="1" width="1.59765625" style="29" customWidth="1"/>
    <col min="2" max="2" width="15.09765625" style="28" bestFit="1" customWidth="1"/>
    <col min="3" max="3" width="10.59765625" style="28" customWidth="1"/>
    <col min="4" max="4" width="3.3984375" style="28" bestFit="1" customWidth="1"/>
    <col min="5" max="5" width="15.59765625" style="29" customWidth="1"/>
    <col min="6" max="6" width="3.3984375" style="29" bestFit="1" customWidth="1"/>
    <col min="7" max="7" width="15.59765625" style="29" customWidth="1"/>
    <col min="8" max="8" width="3.3984375" style="29" bestFit="1" customWidth="1"/>
    <col min="9" max="9" width="15.59765625" style="28" customWidth="1"/>
    <col min="10" max="10" width="3.3984375" style="29" bestFit="1" customWidth="1"/>
    <col min="11" max="11" width="15.59765625" style="29" customWidth="1"/>
    <col min="12" max="12" width="5" style="29" customWidth="1"/>
    <col min="13" max="16384" width="9" style="29"/>
  </cols>
  <sheetData>
    <row r="1" spans="2:11">
      <c r="B1" s="52" t="s">
        <v>115</v>
      </c>
    </row>
    <row r="2" spans="2:11">
      <c r="B2" s="30" t="s">
        <v>114</v>
      </c>
      <c r="E2" s="104" t="s">
        <v>180</v>
      </c>
      <c r="I2" s="105" t="s">
        <v>181</v>
      </c>
    </row>
    <row r="3" spans="2:11">
      <c r="B3" s="28" t="s">
        <v>69</v>
      </c>
      <c r="C3" s="28" t="s">
        <v>7</v>
      </c>
      <c r="E3" s="28" t="s">
        <v>51</v>
      </c>
      <c r="F3" s="28"/>
      <c r="G3" s="28" t="s">
        <v>52</v>
      </c>
      <c r="I3" s="28" t="s">
        <v>54</v>
      </c>
      <c r="K3" s="28" t="s">
        <v>53</v>
      </c>
    </row>
    <row r="4" spans="2:11">
      <c r="B4" s="120" t="s">
        <v>70</v>
      </c>
      <c r="C4" s="121" t="s">
        <v>67</v>
      </c>
      <c r="D4" s="120" t="s">
        <v>71</v>
      </c>
      <c r="E4" s="122" t="s">
        <v>74</v>
      </c>
      <c r="F4" s="120" t="s">
        <v>50</v>
      </c>
      <c r="G4" s="122" t="s">
        <v>74</v>
      </c>
      <c r="H4" s="123" t="s">
        <v>17</v>
      </c>
      <c r="I4" s="122" t="s">
        <v>74</v>
      </c>
      <c r="J4" s="124" t="s">
        <v>21</v>
      </c>
      <c r="K4" s="93" t="s">
        <v>74</v>
      </c>
    </row>
    <row r="5" spans="2:11">
      <c r="B5" s="120" t="s">
        <v>72</v>
      </c>
      <c r="C5" s="121" t="s">
        <v>68</v>
      </c>
      <c r="D5" s="120" t="s">
        <v>71</v>
      </c>
      <c r="E5" s="122" t="s">
        <v>74</v>
      </c>
      <c r="F5" s="120" t="s">
        <v>50</v>
      </c>
      <c r="G5" s="122" t="s">
        <v>74</v>
      </c>
      <c r="H5" s="123" t="s">
        <v>17</v>
      </c>
      <c r="I5" s="122" t="s">
        <v>74</v>
      </c>
      <c r="J5" s="124" t="s">
        <v>21</v>
      </c>
      <c r="K5" s="93" t="s">
        <v>74</v>
      </c>
    </row>
    <row r="6" spans="2:11">
      <c r="B6" s="120" t="s">
        <v>94</v>
      </c>
      <c r="C6" s="121" t="s">
        <v>93</v>
      </c>
      <c r="D6" s="120" t="s">
        <v>71</v>
      </c>
      <c r="E6" s="122" t="s">
        <v>74</v>
      </c>
      <c r="F6" s="120" t="s">
        <v>50</v>
      </c>
      <c r="G6" s="122" t="s">
        <v>74</v>
      </c>
      <c r="H6" s="123" t="s">
        <v>17</v>
      </c>
      <c r="I6" s="122" t="s">
        <v>74</v>
      </c>
      <c r="J6" s="124" t="s">
        <v>21</v>
      </c>
      <c r="K6" s="93" t="s">
        <v>74</v>
      </c>
    </row>
    <row r="7" spans="2:11">
      <c r="B7" s="120"/>
      <c r="C7" s="121" t="s">
        <v>24</v>
      </c>
      <c r="D7" s="120" t="s">
        <v>71</v>
      </c>
      <c r="E7" s="122"/>
      <c r="F7" s="120" t="s">
        <v>50</v>
      </c>
      <c r="G7" s="122"/>
      <c r="H7" s="123" t="s">
        <v>17</v>
      </c>
      <c r="I7" s="122"/>
      <c r="J7" s="124" t="s">
        <v>21</v>
      </c>
      <c r="K7" s="93">
        <f>(G7-E7-I7)*24</f>
        <v>0</v>
      </c>
    </row>
    <row r="8" spans="2:11">
      <c r="B8" s="120"/>
      <c r="C8" s="121" t="s">
        <v>25</v>
      </c>
      <c r="D8" s="120" t="s">
        <v>71</v>
      </c>
      <c r="E8" s="122"/>
      <c r="F8" s="120" t="s">
        <v>50</v>
      </c>
      <c r="G8" s="122"/>
      <c r="H8" s="123" t="s">
        <v>17</v>
      </c>
      <c r="I8" s="122"/>
      <c r="J8" s="124" t="s">
        <v>21</v>
      </c>
      <c r="K8" s="93">
        <f>(G8-E8-I8)*24</f>
        <v>0</v>
      </c>
    </row>
    <row r="9" spans="2:11">
      <c r="B9" s="120"/>
      <c r="C9" s="121" t="s">
        <v>26</v>
      </c>
      <c r="D9" s="120" t="s">
        <v>71</v>
      </c>
      <c r="E9" s="122"/>
      <c r="F9" s="120" t="s">
        <v>50</v>
      </c>
      <c r="G9" s="122"/>
      <c r="H9" s="123" t="s">
        <v>17</v>
      </c>
      <c r="I9" s="122"/>
      <c r="J9" s="124" t="s">
        <v>21</v>
      </c>
      <c r="K9" s="93">
        <f t="shared" ref="K9:K20" si="0">(G9-E9-I9)*24</f>
        <v>0</v>
      </c>
    </row>
    <row r="10" spans="2:11">
      <c r="B10" s="120"/>
      <c r="C10" s="121" t="s">
        <v>27</v>
      </c>
      <c r="D10" s="120" t="s">
        <v>71</v>
      </c>
      <c r="E10" s="122"/>
      <c r="F10" s="120" t="s">
        <v>50</v>
      </c>
      <c r="G10" s="122"/>
      <c r="H10" s="123" t="s">
        <v>17</v>
      </c>
      <c r="I10" s="122"/>
      <c r="J10" s="124" t="s">
        <v>21</v>
      </c>
      <c r="K10" s="93">
        <f t="shared" si="0"/>
        <v>0</v>
      </c>
    </row>
    <row r="11" spans="2:11">
      <c r="B11" s="120"/>
      <c r="C11" s="121" t="s">
        <v>28</v>
      </c>
      <c r="D11" s="120" t="s">
        <v>71</v>
      </c>
      <c r="E11" s="122"/>
      <c r="F11" s="120" t="s">
        <v>50</v>
      </c>
      <c r="G11" s="122"/>
      <c r="H11" s="123" t="s">
        <v>17</v>
      </c>
      <c r="I11" s="122"/>
      <c r="J11" s="124" t="s">
        <v>21</v>
      </c>
      <c r="K11" s="93">
        <f t="shared" si="0"/>
        <v>0</v>
      </c>
    </row>
    <row r="12" spans="2:11">
      <c r="B12" s="120"/>
      <c r="C12" s="121" t="s">
        <v>29</v>
      </c>
      <c r="D12" s="120" t="s">
        <v>71</v>
      </c>
      <c r="E12" s="122"/>
      <c r="F12" s="120" t="s">
        <v>50</v>
      </c>
      <c r="G12" s="122"/>
      <c r="H12" s="123" t="s">
        <v>17</v>
      </c>
      <c r="I12" s="122"/>
      <c r="J12" s="124" t="s">
        <v>21</v>
      </c>
      <c r="K12" s="93">
        <f t="shared" si="0"/>
        <v>0</v>
      </c>
    </row>
    <row r="13" spans="2:11">
      <c r="B13" s="120"/>
      <c r="C13" s="121" t="s">
        <v>30</v>
      </c>
      <c r="D13" s="120" t="s">
        <v>71</v>
      </c>
      <c r="E13" s="122"/>
      <c r="F13" s="120" t="s">
        <v>50</v>
      </c>
      <c r="G13" s="122"/>
      <c r="H13" s="123" t="s">
        <v>17</v>
      </c>
      <c r="I13" s="122"/>
      <c r="J13" s="124" t="s">
        <v>21</v>
      </c>
      <c r="K13" s="93">
        <f t="shared" si="0"/>
        <v>0</v>
      </c>
    </row>
    <row r="14" spans="2:11">
      <c r="B14" s="120"/>
      <c r="C14" s="121" t="s">
        <v>31</v>
      </c>
      <c r="D14" s="120" t="s">
        <v>71</v>
      </c>
      <c r="E14" s="122"/>
      <c r="F14" s="120" t="s">
        <v>50</v>
      </c>
      <c r="G14" s="122"/>
      <c r="H14" s="123" t="s">
        <v>17</v>
      </c>
      <c r="I14" s="122"/>
      <c r="J14" s="124" t="s">
        <v>21</v>
      </c>
      <c r="K14" s="93">
        <f t="shared" si="0"/>
        <v>0</v>
      </c>
    </row>
    <row r="15" spans="2:11">
      <c r="B15" s="120"/>
      <c r="C15" s="121" t="s">
        <v>32</v>
      </c>
      <c r="D15" s="120" t="s">
        <v>71</v>
      </c>
      <c r="E15" s="122"/>
      <c r="F15" s="120" t="s">
        <v>50</v>
      </c>
      <c r="G15" s="122"/>
      <c r="H15" s="123" t="s">
        <v>17</v>
      </c>
      <c r="I15" s="122"/>
      <c r="J15" s="124" t="s">
        <v>21</v>
      </c>
      <c r="K15" s="93">
        <f t="shared" si="0"/>
        <v>0</v>
      </c>
    </row>
    <row r="16" spans="2:11">
      <c r="B16" s="120"/>
      <c r="C16" s="121" t="s">
        <v>33</v>
      </c>
      <c r="D16" s="120" t="s">
        <v>71</v>
      </c>
      <c r="E16" s="122"/>
      <c r="F16" s="120" t="s">
        <v>50</v>
      </c>
      <c r="G16" s="122"/>
      <c r="H16" s="123" t="s">
        <v>17</v>
      </c>
      <c r="I16" s="122"/>
      <c r="J16" s="124" t="s">
        <v>21</v>
      </c>
      <c r="K16" s="93">
        <f t="shared" si="0"/>
        <v>0</v>
      </c>
    </row>
    <row r="17" spans="2:11">
      <c r="B17" s="120"/>
      <c r="C17" s="121" t="s">
        <v>34</v>
      </c>
      <c r="D17" s="120" t="s">
        <v>71</v>
      </c>
      <c r="E17" s="122"/>
      <c r="F17" s="120" t="s">
        <v>50</v>
      </c>
      <c r="G17" s="122"/>
      <c r="H17" s="123" t="s">
        <v>17</v>
      </c>
      <c r="I17" s="122"/>
      <c r="J17" s="124" t="s">
        <v>21</v>
      </c>
      <c r="K17" s="93">
        <f t="shared" si="0"/>
        <v>0</v>
      </c>
    </row>
    <row r="18" spans="2:11">
      <c r="B18" s="120"/>
      <c r="C18" s="121" t="s">
        <v>35</v>
      </c>
      <c r="D18" s="120" t="s">
        <v>71</v>
      </c>
      <c r="E18" s="122"/>
      <c r="F18" s="120" t="s">
        <v>50</v>
      </c>
      <c r="G18" s="122"/>
      <c r="H18" s="123" t="s">
        <v>17</v>
      </c>
      <c r="I18" s="122"/>
      <c r="J18" s="124" t="s">
        <v>21</v>
      </c>
      <c r="K18" s="117">
        <f t="shared" si="0"/>
        <v>0</v>
      </c>
    </row>
    <row r="19" spans="2:11">
      <c r="B19" s="120"/>
      <c r="C19" s="121" t="s">
        <v>36</v>
      </c>
      <c r="D19" s="120" t="s">
        <v>71</v>
      </c>
      <c r="E19" s="122"/>
      <c r="F19" s="120" t="s">
        <v>50</v>
      </c>
      <c r="G19" s="122"/>
      <c r="H19" s="123" t="s">
        <v>17</v>
      </c>
      <c r="I19" s="122"/>
      <c r="J19" s="124" t="s">
        <v>21</v>
      </c>
      <c r="K19" s="93">
        <f t="shared" si="0"/>
        <v>0</v>
      </c>
    </row>
    <row r="20" spans="2:11">
      <c r="B20" s="120"/>
      <c r="C20" s="121" t="s">
        <v>37</v>
      </c>
      <c r="D20" s="120" t="s">
        <v>71</v>
      </c>
      <c r="E20" s="122"/>
      <c r="F20" s="120" t="s">
        <v>50</v>
      </c>
      <c r="G20" s="122"/>
      <c r="H20" s="123" t="s">
        <v>17</v>
      </c>
      <c r="I20" s="122"/>
      <c r="J20" s="124" t="s">
        <v>21</v>
      </c>
      <c r="K20" s="93">
        <f t="shared" si="0"/>
        <v>0</v>
      </c>
    </row>
    <row r="21" spans="2:11">
      <c r="B21" s="120"/>
      <c r="C21" s="121" t="s">
        <v>38</v>
      </c>
      <c r="D21" s="120" t="s">
        <v>71</v>
      </c>
      <c r="E21" s="125"/>
      <c r="F21" s="120" t="s">
        <v>50</v>
      </c>
      <c r="G21" s="125"/>
      <c r="H21" s="123" t="s">
        <v>17</v>
      </c>
      <c r="I21" s="125"/>
      <c r="J21" s="124" t="s">
        <v>21</v>
      </c>
      <c r="K21" s="121">
        <v>1</v>
      </c>
    </row>
    <row r="22" spans="2:11">
      <c r="B22" s="120"/>
      <c r="C22" s="121" t="s">
        <v>39</v>
      </c>
      <c r="D22" s="120" t="s">
        <v>71</v>
      </c>
      <c r="E22" s="125"/>
      <c r="F22" s="120" t="s">
        <v>50</v>
      </c>
      <c r="G22" s="125"/>
      <c r="H22" s="123" t="s">
        <v>17</v>
      </c>
      <c r="I22" s="125"/>
      <c r="J22" s="124" t="s">
        <v>21</v>
      </c>
      <c r="K22" s="121">
        <v>2</v>
      </c>
    </row>
    <row r="23" spans="2:11">
      <c r="B23" s="120"/>
      <c r="C23" s="121" t="s">
        <v>40</v>
      </c>
      <c r="D23" s="120" t="s">
        <v>71</v>
      </c>
      <c r="E23" s="125"/>
      <c r="F23" s="120" t="s">
        <v>50</v>
      </c>
      <c r="G23" s="125"/>
      <c r="H23" s="123" t="s">
        <v>17</v>
      </c>
      <c r="I23" s="125"/>
      <c r="J23" s="124" t="s">
        <v>21</v>
      </c>
      <c r="K23" s="121">
        <v>3</v>
      </c>
    </row>
    <row r="24" spans="2:11">
      <c r="B24" s="120"/>
      <c r="C24" s="121" t="s">
        <v>41</v>
      </c>
      <c r="D24" s="120" t="s">
        <v>71</v>
      </c>
      <c r="E24" s="125"/>
      <c r="F24" s="120" t="s">
        <v>50</v>
      </c>
      <c r="G24" s="125"/>
      <c r="H24" s="123" t="s">
        <v>17</v>
      </c>
      <c r="I24" s="125"/>
      <c r="J24" s="124" t="s">
        <v>21</v>
      </c>
      <c r="K24" s="121">
        <v>4</v>
      </c>
    </row>
    <row r="25" spans="2:11">
      <c r="B25" s="120"/>
      <c r="C25" s="121" t="s">
        <v>42</v>
      </c>
      <c r="D25" s="120" t="s">
        <v>71</v>
      </c>
      <c r="E25" s="125"/>
      <c r="F25" s="120" t="s">
        <v>50</v>
      </c>
      <c r="G25" s="125"/>
      <c r="H25" s="123" t="s">
        <v>17</v>
      </c>
      <c r="I25" s="125"/>
      <c r="J25" s="124" t="s">
        <v>21</v>
      </c>
      <c r="K25" s="121">
        <v>5</v>
      </c>
    </row>
    <row r="26" spans="2:11">
      <c r="B26" s="120"/>
      <c r="C26" s="121" t="s">
        <v>43</v>
      </c>
      <c r="D26" s="120" t="s">
        <v>71</v>
      </c>
      <c r="E26" s="125"/>
      <c r="F26" s="120" t="s">
        <v>50</v>
      </c>
      <c r="G26" s="125"/>
      <c r="H26" s="123" t="s">
        <v>17</v>
      </c>
      <c r="I26" s="125"/>
      <c r="J26" s="124" t="s">
        <v>21</v>
      </c>
      <c r="K26" s="121">
        <v>6</v>
      </c>
    </row>
    <row r="27" spans="2:11">
      <c r="B27" s="120"/>
      <c r="C27" s="121" t="s">
        <v>44</v>
      </c>
      <c r="D27" s="120" t="s">
        <v>71</v>
      </c>
      <c r="E27" s="125"/>
      <c r="F27" s="120" t="s">
        <v>50</v>
      </c>
      <c r="G27" s="125"/>
      <c r="H27" s="123" t="s">
        <v>17</v>
      </c>
      <c r="I27" s="125"/>
      <c r="J27" s="124" t="s">
        <v>21</v>
      </c>
      <c r="K27" s="121">
        <v>7</v>
      </c>
    </row>
    <row r="28" spans="2:11">
      <c r="B28" s="120"/>
      <c r="C28" s="121" t="s">
        <v>45</v>
      </c>
      <c r="D28" s="120" t="s">
        <v>71</v>
      </c>
      <c r="E28" s="125"/>
      <c r="F28" s="120" t="s">
        <v>50</v>
      </c>
      <c r="G28" s="125"/>
      <c r="H28" s="123" t="s">
        <v>17</v>
      </c>
      <c r="I28" s="125"/>
      <c r="J28" s="124" t="s">
        <v>21</v>
      </c>
      <c r="K28" s="121">
        <v>8</v>
      </c>
    </row>
    <row r="29" spans="2:11">
      <c r="B29" s="120"/>
      <c r="C29" s="121" t="s">
        <v>46</v>
      </c>
      <c r="D29" s="120" t="s">
        <v>71</v>
      </c>
      <c r="E29" s="125"/>
      <c r="F29" s="120" t="s">
        <v>50</v>
      </c>
      <c r="G29" s="125"/>
      <c r="H29" s="123" t="s">
        <v>17</v>
      </c>
      <c r="I29" s="125"/>
      <c r="J29" s="124" t="s">
        <v>21</v>
      </c>
      <c r="K29" s="121"/>
    </row>
    <row r="30" spans="2:11">
      <c r="B30" s="120"/>
      <c r="C30" s="121" t="s">
        <v>47</v>
      </c>
      <c r="D30" s="120" t="s">
        <v>71</v>
      </c>
      <c r="E30" s="125"/>
      <c r="F30" s="120" t="s">
        <v>50</v>
      </c>
      <c r="G30" s="125"/>
      <c r="H30" s="123" t="s">
        <v>17</v>
      </c>
      <c r="I30" s="125"/>
      <c r="J30" s="124" t="s">
        <v>21</v>
      </c>
      <c r="K30" s="121"/>
    </row>
    <row r="31" spans="2:11">
      <c r="B31" s="120"/>
      <c r="C31" s="121" t="s">
        <v>48</v>
      </c>
      <c r="D31" s="120" t="s">
        <v>71</v>
      </c>
      <c r="E31" s="125"/>
      <c r="F31" s="120" t="s">
        <v>50</v>
      </c>
      <c r="G31" s="125"/>
      <c r="H31" s="123" t="s">
        <v>17</v>
      </c>
      <c r="I31" s="125"/>
      <c r="J31" s="124" t="s">
        <v>21</v>
      </c>
      <c r="K31" s="121"/>
    </row>
    <row r="32" spans="2:11">
      <c r="B32" s="120"/>
      <c r="C32" s="121" t="s">
        <v>49</v>
      </c>
      <c r="D32" s="120" t="s">
        <v>71</v>
      </c>
      <c r="E32" s="122"/>
      <c r="F32" s="120" t="s">
        <v>50</v>
      </c>
      <c r="G32" s="122"/>
      <c r="H32" s="123" t="s">
        <v>17</v>
      </c>
      <c r="I32" s="122"/>
      <c r="J32" s="124" t="s">
        <v>21</v>
      </c>
      <c r="K32" s="93">
        <f t="shared" ref="K32:K35" si="1">(G32-E32-I32)*24</f>
        <v>0</v>
      </c>
    </row>
    <row r="33" spans="2:13">
      <c r="B33" s="120"/>
      <c r="C33" s="121" t="s">
        <v>182</v>
      </c>
      <c r="D33" s="120" t="s">
        <v>71</v>
      </c>
      <c r="E33" s="122"/>
      <c r="F33" s="120" t="s">
        <v>50</v>
      </c>
      <c r="G33" s="122"/>
      <c r="H33" s="123" t="s">
        <v>17</v>
      </c>
      <c r="I33" s="122"/>
      <c r="J33" s="124" t="s">
        <v>21</v>
      </c>
      <c r="K33" s="93">
        <f t="shared" si="1"/>
        <v>0</v>
      </c>
      <c r="M33" s="29" t="s">
        <v>184</v>
      </c>
    </row>
    <row r="34" spans="2:13">
      <c r="B34" s="120"/>
      <c r="C34" s="121" t="s">
        <v>183</v>
      </c>
      <c r="D34" s="120" t="s">
        <v>71</v>
      </c>
      <c r="E34" s="122"/>
      <c r="F34" s="120" t="s">
        <v>50</v>
      </c>
      <c r="G34" s="122"/>
      <c r="H34" s="123" t="s">
        <v>17</v>
      </c>
      <c r="I34" s="122"/>
      <c r="J34" s="124" t="s">
        <v>21</v>
      </c>
      <c r="K34" s="93">
        <f t="shared" si="1"/>
        <v>0</v>
      </c>
      <c r="M34" s="29" t="s">
        <v>184</v>
      </c>
    </row>
    <row r="35" spans="2:13">
      <c r="B35" s="120"/>
      <c r="C35" s="121" t="s">
        <v>73</v>
      </c>
      <c r="D35" s="120" t="s">
        <v>71</v>
      </c>
      <c r="E35" s="122"/>
      <c r="F35" s="120" t="s">
        <v>50</v>
      </c>
      <c r="G35" s="122"/>
      <c r="H35" s="123" t="s">
        <v>17</v>
      </c>
      <c r="I35" s="122"/>
      <c r="J35" s="124" t="s">
        <v>21</v>
      </c>
      <c r="K35" s="93">
        <f t="shared" si="1"/>
        <v>0</v>
      </c>
    </row>
  </sheetData>
  <phoneticPr fontId="1"/>
  <pageMargins left="0.70866141732283472" right="0.70866141732283472" top="0.74803149606299213" bottom="0.74803149606299213" header="0.31496062992125984" footer="0.31496062992125984"/>
  <pageSetup paperSize="9" scale="6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B0F0"/>
    <pageSetUpPr fitToPage="1"/>
  </sheetPr>
  <dimension ref="B1:J43"/>
  <sheetViews>
    <sheetView workbookViewId="0">
      <selection activeCell="C11" sqref="C11"/>
    </sheetView>
  </sheetViews>
  <sheetFormatPr defaultColWidth="9" defaultRowHeight="18"/>
  <cols>
    <col min="1" max="1" width="2" style="29" customWidth="1"/>
    <col min="2" max="2" width="7.09765625" style="29" bestFit="1" customWidth="1"/>
    <col min="3" max="10" width="40.59765625" style="29" customWidth="1"/>
    <col min="11" max="16384" width="9" style="29"/>
  </cols>
  <sheetData>
    <row r="1" spans="2:10">
      <c r="B1" s="29" t="s">
        <v>149</v>
      </c>
    </row>
    <row r="3" spans="2:10">
      <c r="B3" s="93" t="s">
        <v>150</v>
      </c>
      <c r="C3" s="93" t="s">
        <v>151</v>
      </c>
      <c r="D3" s="93" t="s">
        <v>207</v>
      </c>
    </row>
    <row r="4" spans="2:10">
      <c r="B4" s="93">
        <v>1</v>
      </c>
      <c r="C4" s="83" t="s">
        <v>160</v>
      </c>
      <c r="D4" s="83" t="s">
        <v>208</v>
      </c>
    </row>
    <row r="5" spans="2:10">
      <c r="B5" s="93">
        <v>2</v>
      </c>
      <c r="C5" s="83" t="s">
        <v>170</v>
      </c>
      <c r="D5" s="83" t="s">
        <v>209</v>
      </c>
    </row>
    <row r="6" spans="2:10">
      <c r="B6" s="93">
        <v>3</v>
      </c>
      <c r="C6" s="83" t="s">
        <v>221</v>
      </c>
      <c r="D6" s="83"/>
    </row>
    <row r="7" spans="2:10">
      <c r="B7" s="93">
        <v>4</v>
      </c>
      <c r="C7" s="83" t="s">
        <v>222</v>
      </c>
      <c r="D7" s="83"/>
    </row>
    <row r="8" spans="2:10">
      <c r="B8" s="93">
        <v>5</v>
      </c>
      <c r="C8" s="83" t="s">
        <v>223</v>
      </c>
      <c r="D8" s="83"/>
    </row>
    <row r="9" spans="2:10">
      <c r="B9" s="93">
        <v>6</v>
      </c>
      <c r="C9" s="83" t="s">
        <v>224</v>
      </c>
      <c r="D9" s="83"/>
    </row>
    <row r="11" spans="2:10">
      <c r="B11" s="29" t="s">
        <v>148</v>
      </c>
    </row>
    <row r="12" spans="2:10" ht="18.600000000000001" thickBot="1"/>
    <row r="13" spans="2:10" ht="18.600000000000001" thickBot="1">
      <c r="B13" s="69" t="s">
        <v>134</v>
      </c>
      <c r="C13" s="70" t="s">
        <v>2</v>
      </c>
      <c r="D13" s="71" t="s">
        <v>162</v>
      </c>
      <c r="E13" s="72" t="s">
        <v>171</v>
      </c>
      <c r="F13" s="73" t="s">
        <v>226</v>
      </c>
      <c r="G13" s="73"/>
      <c r="H13" s="73"/>
      <c r="I13" s="73"/>
      <c r="J13" s="74"/>
    </row>
    <row r="14" spans="2:10">
      <c r="B14" s="575" t="s">
        <v>135</v>
      </c>
      <c r="C14" s="75" t="s">
        <v>161</v>
      </c>
      <c r="D14" s="76" t="s">
        <v>161</v>
      </c>
      <c r="E14" s="77" t="s">
        <v>172</v>
      </c>
      <c r="F14" s="78" t="s">
        <v>226</v>
      </c>
      <c r="G14" s="78"/>
      <c r="H14" s="78"/>
      <c r="I14" s="78"/>
      <c r="J14" s="79"/>
    </row>
    <row r="15" spans="2:10">
      <c r="B15" s="575"/>
      <c r="C15" s="80" t="s">
        <v>196</v>
      </c>
      <c r="D15" s="81" t="s">
        <v>162</v>
      </c>
      <c r="E15" s="82" t="s">
        <v>173</v>
      </c>
      <c r="F15" s="83"/>
      <c r="G15" s="83"/>
      <c r="H15" s="83"/>
      <c r="I15" s="83"/>
      <c r="J15" s="84"/>
    </row>
    <row r="16" spans="2:10">
      <c r="B16" s="575"/>
      <c r="C16" s="80" t="s">
        <v>225</v>
      </c>
      <c r="D16" s="85"/>
      <c r="E16" s="86" t="s">
        <v>174</v>
      </c>
      <c r="F16" s="83"/>
      <c r="G16" s="83"/>
      <c r="H16" s="83"/>
      <c r="I16" s="83"/>
      <c r="J16" s="84"/>
    </row>
    <row r="17" spans="2:10">
      <c r="B17" s="575"/>
      <c r="C17" s="80"/>
      <c r="D17" s="85"/>
      <c r="E17" s="86" t="s">
        <v>175</v>
      </c>
      <c r="F17" s="83"/>
      <c r="G17" s="83"/>
      <c r="H17" s="83"/>
      <c r="I17" s="83"/>
      <c r="J17" s="84"/>
    </row>
    <row r="18" spans="2:10">
      <c r="B18" s="575"/>
      <c r="C18" s="80"/>
      <c r="D18" s="85"/>
      <c r="E18" s="85" t="s">
        <v>176</v>
      </c>
      <c r="F18" s="83"/>
      <c r="G18" s="83"/>
      <c r="H18" s="83"/>
      <c r="I18" s="83"/>
      <c r="J18" s="84"/>
    </row>
    <row r="19" spans="2:10">
      <c r="B19" s="575"/>
      <c r="C19" s="80"/>
      <c r="D19" s="85"/>
      <c r="E19" s="85"/>
      <c r="F19" s="83"/>
      <c r="G19" s="83"/>
      <c r="H19" s="83"/>
      <c r="I19" s="83"/>
      <c r="J19" s="84"/>
    </row>
    <row r="20" spans="2:10">
      <c r="B20" s="575"/>
      <c r="C20" s="80"/>
      <c r="D20" s="85"/>
      <c r="E20" s="85"/>
      <c r="F20" s="83"/>
      <c r="G20" s="83"/>
      <c r="H20" s="83"/>
      <c r="I20" s="83"/>
      <c r="J20" s="84"/>
    </row>
    <row r="21" spans="2:10">
      <c r="B21" s="575"/>
      <c r="C21" s="80"/>
      <c r="D21" s="85"/>
      <c r="E21" s="85"/>
      <c r="F21" s="83"/>
      <c r="G21" s="83"/>
      <c r="H21" s="83"/>
      <c r="I21" s="83"/>
      <c r="J21" s="84"/>
    </row>
    <row r="22" spans="2:10">
      <c r="B22" s="575"/>
      <c r="C22" s="80"/>
      <c r="D22" s="85"/>
      <c r="E22" s="85"/>
      <c r="F22" s="83"/>
      <c r="G22" s="83"/>
      <c r="H22" s="83"/>
      <c r="I22" s="83"/>
      <c r="J22" s="84"/>
    </row>
    <row r="23" spans="2:10">
      <c r="B23" s="575"/>
      <c r="C23" s="80"/>
      <c r="D23" s="85"/>
      <c r="E23" s="87"/>
      <c r="F23" s="83"/>
      <c r="G23" s="83"/>
      <c r="H23" s="83"/>
      <c r="I23" s="83"/>
      <c r="J23" s="84"/>
    </row>
    <row r="24" spans="2:10">
      <c r="B24" s="575"/>
      <c r="C24" s="80"/>
      <c r="D24" s="85"/>
      <c r="E24" s="87"/>
      <c r="F24" s="83"/>
      <c r="G24" s="83"/>
      <c r="H24" s="83"/>
      <c r="I24" s="83"/>
      <c r="J24" s="84"/>
    </row>
    <row r="25" spans="2:10">
      <c r="B25" s="575"/>
      <c r="C25" s="80"/>
      <c r="D25" s="85"/>
      <c r="E25" s="87"/>
      <c r="F25" s="83"/>
      <c r="G25" s="83"/>
      <c r="H25" s="83"/>
      <c r="I25" s="83"/>
      <c r="J25" s="84"/>
    </row>
    <row r="26" spans="2:10" ht="18.600000000000001" thickBot="1">
      <c r="B26" s="576"/>
      <c r="C26" s="88"/>
      <c r="D26" s="89"/>
      <c r="E26" s="90"/>
      <c r="F26" s="91"/>
      <c r="G26" s="91"/>
      <c r="H26" s="91"/>
      <c r="I26" s="91"/>
      <c r="J26" s="92"/>
    </row>
    <row r="29" spans="2:10">
      <c r="C29" s="29" t="s">
        <v>189</v>
      </c>
    </row>
    <row r="30" spans="2:10">
      <c r="C30" s="29" t="s">
        <v>75</v>
      </c>
    </row>
    <row r="31" spans="2:10">
      <c r="C31" s="29" t="s">
        <v>190</v>
      </c>
    </row>
    <row r="32" spans="2:10">
      <c r="C32" s="29" t="s">
        <v>192</v>
      </c>
    </row>
    <row r="33" spans="3:3">
      <c r="C33" s="29" t="s">
        <v>193</v>
      </c>
    </row>
    <row r="34" spans="3:3">
      <c r="C34" s="29" t="s">
        <v>194</v>
      </c>
    </row>
    <row r="35" spans="3:3">
      <c r="C35" s="29" t="s">
        <v>76</v>
      </c>
    </row>
    <row r="36" spans="3:3">
      <c r="C36" s="29" t="s">
        <v>77</v>
      </c>
    </row>
    <row r="38" spans="3:3">
      <c r="C38" s="29" t="s">
        <v>191</v>
      </c>
    </row>
    <row r="39" spans="3:3">
      <c r="C39" s="29" t="s">
        <v>136</v>
      </c>
    </row>
    <row r="40" spans="3:3">
      <c r="C40" s="29" t="s">
        <v>137</v>
      </c>
    </row>
    <row r="41" spans="3:3">
      <c r="C41" s="29" t="s">
        <v>138</v>
      </c>
    </row>
    <row r="42" spans="3:3">
      <c r="C42" s="29" t="s">
        <v>139</v>
      </c>
    </row>
    <row r="43" spans="3:3">
      <c r="C43" s="29" t="s">
        <v>140</v>
      </c>
    </row>
  </sheetData>
  <sheetProtection sheet="1" objects="1" scenarios="1"/>
  <mergeCells count="1">
    <mergeCell ref="B14:B26"/>
  </mergeCells>
  <phoneticPr fontId="1"/>
  <pageMargins left="0.70866141732283472" right="0.70866141732283472" top="0.74803149606299213" bottom="0.74803149606299213" header="0.31496062992125984" footer="0.31496062992125984"/>
  <pageSetup paperSize="9" scale="36"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記入方法</vt:lpstr>
      <vt:lpstr>【記入例】居宅介護支援</vt:lpstr>
      <vt:lpstr>【記入例】シフト記号表（勤務時間帯)</vt:lpstr>
      <vt:lpstr>【提出用】居宅介護支援</vt:lpstr>
      <vt:lpstr>【提出用】シフト記号表（勤務時間帯）</vt:lpstr>
      <vt:lpstr>プルダウン・リスト</vt:lpstr>
      <vt:lpstr>'【記入例】シフト記号表（勤務時間帯)'!Print_Area</vt:lpstr>
      <vt:lpstr>【記入例】居宅介護支援!Print_Area</vt:lpstr>
      <vt:lpstr>'【提出用】シフト記号表（勤務時間帯）'!Print_Area</vt:lpstr>
      <vt:lpstr>【提出用】居宅介護支援!Print_Area</vt:lpstr>
      <vt:lpstr>記入方法!Print_Area</vt:lpstr>
      <vt:lpstr>介護支援専門員</vt:lpstr>
      <vt:lpstr>介護予防支援担当職員</vt:lpstr>
      <vt:lpstr>管理者</vt:lpstr>
      <vt:lpstr>職種</vt:lpstr>
      <vt:lpstr>相談支援専門員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2021-07-11T06:59:14Z</cp:lastPrinted>
  <dcterms:created xsi:type="dcterms:W3CDTF">2020-01-14T23:44:41Z</dcterms:created>
  <dcterms:modified xsi:type="dcterms:W3CDTF">2026-08-07T01:09:38Z</dcterms:modified>
</cp:coreProperties>
</file>