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55" windowWidth="7650" windowHeight="8850" tabRatio="797" activeTab="4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<sst xmlns="http://schemas.openxmlformats.org/spreadsheetml/2006/main" count="454" uniqueCount="180">
  <si>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</si>
  <si>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</si>
  <si>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</si>
  <si>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</si>
  <si>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</si>
  <si>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</si>
  <si>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</si>
  <si>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</si>
  <si>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</si>
  <si>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</si>
  <si>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</si>
  <si>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</si>
  <si>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</si>
  <si>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</si>
  <si>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</si>
  <si>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</si>
  <si>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</si>
  <si>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</si>
  <si>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</si>
  <si>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</si>
  <si>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</si>
  <si>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</si>
  <si>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</si>
  <si>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</si>
  <si>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</si>
  <si>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</si>
  <si>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</si>
  <si>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</si>
  <si>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</si>
  <si>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</si>
  <si>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</si>
  <si>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</si>
  <si>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</si>
  <si>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</si>
  <si>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</si>
  <si>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</si>
  <si>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</si>
  <si>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</si>
  <si>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</si>
  <si>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</si>
  <si>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</si>
  <si>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</si>
  <si>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</si>
  <si>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</si>
  <si>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</si>
  <si>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</si>
  <si>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</si>
  <si>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</si>
  <si>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</si>
  <si>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</si>
  <si>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</si>
  <si>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</si>
  <si>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</si>
  <si>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</si>
  <si>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</si>
  <si>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</si>
  <si>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</si>
  <si>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</si>
  <si>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</si>
  <si>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</si>
  <si>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</si>
  <si>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</si>
  <si>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</si>
  <si>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</si>
  <si>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</si>
  <si>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</si>
  <si>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</si>
  <si>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</si>
  <si>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</si>
  <si>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</si>
  <si>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</si>
  <si>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</si>
  <si>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</si>
  <si>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</si>
  <si>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</si>
  <si>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</si>
  <si>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</si>
  <si>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</si>
  <si>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</si>
  <si>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</si>
  <si>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</si>
  <si>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</si>
  <si>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</si>
  <si>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</si>
  <si>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</si>
  <si>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</si>
  <si>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</si>
  <si>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</si>
  <si>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</si>
  <si>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</si>
  <si>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</si>
  <si>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</si>
  <si>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</si>
  <si>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</si>
  <si>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</si>
  <si>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</si>
  <si>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</si>
  <si>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</si>
  <si>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</si>
  <si>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</si>
  <si>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</si>
  <si>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</si>
  <si>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</si>
  <si>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</si>
  <si>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</si>
  <si>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</si>
  <si>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</si>
  <si>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</si>
  <si>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</si>
  <si>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</si>
  <si>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</si>
  <si>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</si>
  <si>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</si>
  <si>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</si>
  <si>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</si>
  <si>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</si>
  <si>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</si>
  <si>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</si>
  <si>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</si>
  <si>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</si>
  <si>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</si>
  <si>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</si>
  <si>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</si>
  <si>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</si>
  <si>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</si>
  <si>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</si>
  <si>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</si>
  <si>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</si>
  <si>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</si>
  <si>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</si>
  <si>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</si>
  <si>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</si>
  <si>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</si>
  <si>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</si>
  <si>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</si>
  <si>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</si>
  <si>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</si>
  <si>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</si>
  <si>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</si>
  <si>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</si>
  <si>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</si>
  <si>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</si>
  <si>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</si>
  <si>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</si>
  <si>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</si>
  <si>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令和１年１１月月報</t>
  </si>
  <si>
    <t>２.保険給付決定状況</t>
  </si>
  <si>
    <t>(1)介護給付・予防給付</t>
  </si>
  <si>
    <t>①-1 総数</t>
  </si>
  <si>
    <t>令和元年１１月月報（報告用）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</si>
  <si>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</si>
  <si>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</si>
  <si>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</si>
  <si>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</si>
  <si>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</si>
  <si>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</si>
  <si>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</si>
  <si>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</si>
  <si>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</si>
  <si>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</si>
  <si>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</si>
  <si>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</si>
  <si>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</si>
  <si>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</si>
  <si>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</si>
  <si>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</si>
  <si>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</si>
  <si>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</si>
  <si>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</si>
  <si>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</si>
  <si>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</si>
  <si>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</si>
  <si>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</si>
  <si>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総計</t>
  </si>
  <si>
    <t>ウ 費用額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</si>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</sst>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71" applyFont="1" applyFill="1" applyAlignment="1">
      <alignment vertical="center"/>
      <protection/>
    </xf>
    <xf numFmtId="0" fontId="19" fillId="0" borderId="0" xfId="71" applyFont="1" applyFill="1" applyAlignment="1">
      <alignment vertical="center"/>
      <protection/>
    </xf>
    <xf numFmtId="0" fontId="20" fillId="0" borderId="0" xfId="71" applyFont="1" applyFill="1" applyAlignment="1">
      <alignment horizontal="centerContinuous" vertical="center"/>
      <protection/>
    </xf>
    <xf numFmtId="0" fontId="21" fillId="0" borderId="0" xfId="71" applyFont="1" applyFill="1" applyAlignment="1">
      <alignment horizontal="centerContinuous" vertical="center"/>
      <protection/>
    </xf>
    <xf numFmtId="0" fontId="19" fillId="0" borderId="0" xfId="71" applyFont="1" applyFill="1" applyAlignment="1">
      <alignment horizontal="centerContinuous" vertical="center"/>
      <protection/>
    </xf>
    <xf numFmtId="0" fontId="22" fillId="0" borderId="0" xfId="71" applyFont="1" applyFill="1" applyAlignment="1">
      <alignment horizontal="centerContinuous" vertical="center"/>
      <protection/>
    </xf>
    <xf numFmtId="0" fontId="22" fillId="0" borderId="0" xfId="71" applyFont="1" applyFill="1" applyAlignment="1">
      <alignment vertical="center"/>
      <protection/>
    </xf>
    <xf numFmtId="0" fontId="23" fillId="0" borderId="0" xfId="71" applyFont="1" applyFill="1" applyAlignment="1">
      <alignment vertical="center"/>
      <protection/>
    </xf>
    <xf numFmtId="0" fontId="24" fillId="0" borderId="0" xfId="71" applyFont="1" applyFill="1" applyAlignment="1">
      <alignment vertical="center"/>
      <protection/>
    </xf>
    <xf numFmtId="0" fontId="25" fillId="0" borderId="0" xfId="71" applyFont="1" applyFill="1" applyAlignment="1">
      <alignment vertical="center"/>
      <protection/>
    </xf>
    <xf numFmtId="0" fontId="26" fillId="0" borderId="0" xfId="71" applyFont="1" applyFill="1" applyAlignment="1">
      <alignment vertical="center"/>
      <protection/>
    </xf>
    <xf numFmtId="0" fontId="24" fillId="0" borderId="10" xfId="71" applyFont="1" applyFill="1" applyBorder="1" applyAlignment="1">
      <alignment horizontal="center" vertical="center"/>
      <protection/>
    </xf>
    <xf numFmtId="0" fontId="24" fillId="0" borderId="11" xfId="71" applyFont="1" applyFill="1" applyBorder="1" applyAlignment="1">
      <alignment horizontal="center" vertical="center"/>
      <protection/>
    </xf>
    <xf numFmtId="0" fontId="24" fillId="0" borderId="12" xfId="71" applyFont="1" applyFill="1" applyBorder="1" applyAlignment="1">
      <alignment horizontal="center" vertical="center"/>
      <protection/>
    </xf>
    <xf numFmtId="0" fontId="24" fillId="0" borderId="13" xfId="71" applyFont="1" applyFill="1" applyBorder="1" applyAlignment="1">
      <alignment horizontal="center" vertical="center" wrapText="1"/>
      <protection/>
    </xf>
    <xf numFmtId="0" fontId="24" fillId="0" borderId="14" xfId="71" applyFont="1" applyFill="1" applyBorder="1" applyAlignment="1">
      <alignment horizontal="center" vertical="center"/>
      <protection/>
    </xf>
    <xf numFmtId="0" fontId="24" fillId="0" borderId="15" xfId="71" applyFont="1" applyFill="1" applyBorder="1" applyAlignment="1">
      <alignment vertical="center"/>
      <protection/>
    </xf>
    <xf numFmtId="0" fontId="24" fillId="0" borderId="16" xfId="71" applyFont="1" applyFill="1" applyBorder="1" applyAlignment="1">
      <alignment horizontal="centerContinuous" vertical="center"/>
      <protection/>
    </xf>
    <xf numFmtId="0" fontId="24" fillId="0" borderId="16" xfId="71" applyFont="1" applyFill="1" applyBorder="1" applyAlignment="1">
      <alignment horizontal="center" vertical="center"/>
      <protection/>
    </xf>
    <xf numFmtId="0" fontId="24" fillId="0" borderId="17" xfId="71" applyFont="1" applyFill="1" applyBorder="1" applyAlignment="1">
      <alignment horizontal="center" vertical="center"/>
      <protection/>
    </xf>
    <xf numFmtId="0" fontId="24" fillId="0" borderId="18" xfId="71" applyFont="1" applyFill="1" applyBorder="1" applyAlignment="1">
      <alignment vertical="center"/>
      <protection/>
    </xf>
    <xf numFmtId="0" fontId="24" fillId="0" borderId="19" xfId="71" applyFont="1" applyFill="1" applyBorder="1" applyAlignment="1">
      <alignment vertical="center"/>
      <protection/>
    </xf>
    <xf numFmtId="0" fontId="24" fillId="0" borderId="0" xfId="71" applyFont="1" applyFill="1" applyBorder="1" applyAlignment="1">
      <alignment vertical="center"/>
      <protection/>
    </xf>
    <xf numFmtId="0" fontId="24" fillId="0" borderId="20" xfId="71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71" applyFont="1" applyFill="1" applyBorder="1" applyAlignment="1">
      <alignment vertical="center"/>
      <protection/>
    </xf>
    <xf numFmtId="0" fontId="24" fillId="0" borderId="27" xfId="71" applyFont="1" applyFill="1" applyBorder="1" applyAlignment="1">
      <alignment vertical="center"/>
      <protection/>
    </xf>
    <xf numFmtId="0" fontId="24" fillId="0" borderId="28" xfId="71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71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71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71" applyFont="1" applyFill="1" applyBorder="1" applyAlignment="1">
      <alignment vertical="center"/>
      <protection/>
    </xf>
    <xf numFmtId="0" fontId="24" fillId="0" borderId="38" xfId="71" applyFont="1" applyFill="1" applyBorder="1" applyAlignment="1">
      <alignment vertical="center"/>
      <protection/>
    </xf>
    <xf numFmtId="0" fontId="24" fillId="0" borderId="39" xfId="71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71" applyFont="1" applyFill="1" applyBorder="1" applyAlignment="1">
      <alignment vertical="center"/>
      <protection/>
    </xf>
    <xf numFmtId="0" fontId="24" fillId="0" borderId="43" xfId="71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71" applyFont="1" applyFill="1" applyBorder="1" applyAlignment="1">
      <alignment vertical="center"/>
      <protection/>
    </xf>
    <xf numFmtId="0" fontId="24" fillId="0" borderId="46" xfId="71" applyFont="1" applyFill="1" applyBorder="1" applyAlignment="1">
      <alignment vertical="center"/>
      <protection/>
    </xf>
    <xf numFmtId="0" fontId="24" fillId="0" borderId="47" xfId="71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72" applyFont="1" applyFill="1" applyAlignment="1" applyProtection="1">
      <alignment vertical="center"/>
      <protection/>
    </xf>
    <xf numFmtId="0" fontId="28" fillId="0" borderId="53" xfId="72" applyFont="1" applyFill="1" applyBorder="1" applyAlignment="1" applyProtection="1">
      <alignment horizontal="centerContinuous" vertical="center"/>
      <protection/>
    </xf>
    <xf numFmtId="0" fontId="28" fillId="0" borderId="54" xfId="72" applyFont="1" applyFill="1" applyBorder="1" applyAlignment="1" applyProtection="1">
      <alignment horizontal="centerContinuous" vertical="center"/>
      <protection/>
    </xf>
    <xf numFmtId="0" fontId="28" fillId="0" borderId="55" xfId="72" applyFont="1" applyFill="1" applyBorder="1" applyAlignment="1" applyProtection="1">
      <alignment horizontal="centerContinuous" vertical="center"/>
      <protection/>
    </xf>
    <xf numFmtId="0" fontId="28" fillId="0" borderId="56" xfId="72" applyFont="1" applyFill="1" applyBorder="1" applyAlignment="1" applyProtection="1">
      <alignment horizontal="centerContinuous" vertical="center"/>
      <protection/>
    </xf>
    <xf numFmtId="0" fontId="28" fillId="0" borderId="57" xfId="72" applyFont="1" applyFill="1" applyBorder="1" applyAlignment="1" applyProtection="1">
      <alignment horizontal="centerContinuous" vertical="center"/>
      <protection/>
    </xf>
    <xf numFmtId="0" fontId="28" fillId="0" borderId="58" xfId="72" applyFont="1" applyFill="1" applyBorder="1" applyAlignment="1" applyProtection="1">
      <alignment horizontal="centerContinuous" vertical="center"/>
      <protection/>
    </xf>
    <xf numFmtId="0" fontId="28" fillId="0" borderId="59" xfId="72" applyFont="1" applyFill="1" applyBorder="1" applyAlignment="1" applyProtection="1">
      <alignment horizontal="center" vertical="center"/>
      <protection/>
    </xf>
    <xf numFmtId="0" fontId="28" fillId="0" borderId="42" xfId="72" applyFont="1" applyFill="1" applyBorder="1" applyAlignment="1" applyProtection="1">
      <alignment horizontal="center" vertical="center"/>
      <protection/>
    </xf>
    <xf numFmtId="0" fontId="28" fillId="0" borderId="43" xfId="72" applyFont="1" applyFill="1" applyBorder="1" applyAlignment="1" applyProtection="1">
      <alignment horizontal="center" vertical="center"/>
      <protection/>
    </xf>
    <xf numFmtId="0" fontId="28" fillId="0" borderId="10" xfId="72" applyFont="1" applyFill="1" applyBorder="1" applyAlignment="1" applyProtection="1">
      <alignment horizontal="center" vertical="center"/>
      <protection/>
    </xf>
    <xf numFmtId="0" fontId="28" fillId="0" borderId="11" xfId="72" applyFont="1" applyFill="1" applyBorder="1" applyAlignment="1" applyProtection="1">
      <alignment horizontal="center" vertical="center"/>
      <protection/>
    </xf>
    <xf numFmtId="0" fontId="28" fillId="0" borderId="12" xfId="72" applyFont="1" applyFill="1" applyBorder="1" applyAlignment="1" applyProtection="1">
      <alignment horizontal="center" vertical="center"/>
      <protection/>
    </xf>
    <xf numFmtId="0" fontId="28" fillId="0" borderId="13" xfId="72" applyFont="1" applyFill="1" applyBorder="1" applyAlignment="1" applyProtection="1">
      <alignment horizontal="center" vertical="center"/>
      <protection/>
    </xf>
    <xf numFmtId="0" fontId="28" fillId="0" borderId="60" xfId="72" applyFont="1" applyFill="1" applyBorder="1" applyAlignment="1" applyProtection="1">
      <alignment horizontal="center" vertical="center"/>
      <protection/>
    </xf>
    <xf numFmtId="0" fontId="28" fillId="0" borderId="61" xfId="72" applyFont="1" applyFill="1" applyBorder="1" applyAlignment="1" applyProtection="1">
      <alignment vertical="center"/>
      <protection/>
    </xf>
    <xf numFmtId="0" fontId="28" fillId="0" borderId="62" xfId="72" applyFont="1" applyFill="1" applyBorder="1" applyAlignment="1" applyProtection="1">
      <alignment vertical="center"/>
      <protection/>
    </xf>
    <xf numFmtId="176" fontId="28" fillId="33" borderId="63" xfId="72" applyNumberFormat="1" applyFont="1" applyFill="1" applyBorder="1" applyAlignment="1" applyProtection="1">
      <alignment vertical="center"/>
      <protection locked="0"/>
    </xf>
    <xf numFmtId="176" fontId="28" fillId="33" borderId="64" xfId="72" applyNumberFormat="1" applyFont="1" applyFill="1" applyBorder="1" applyAlignment="1" applyProtection="1">
      <alignment vertical="center"/>
      <protection locked="0"/>
    </xf>
    <xf numFmtId="176" fontId="28" fillId="33" borderId="23" xfId="72" applyNumberFormat="1" applyFont="1" applyFill="1" applyBorder="1" applyAlignment="1" applyProtection="1">
      <alignment vertical="center"/>
      <protection locked="0"/>
    </xf>
    <xf numFmtId="176" fontId="28" fillId="33" borderId="24" xfId="72" applyNumberFormat="1" applyFont="1" applyFill="1" applyBorder="1" applyAlignment="1" applyProtection="1">
      <alignment vertical="center"/>
      <protection locked="0"/>
    </xf>
    <xf numFmtId="176" fontId="28" fillId="33" borderId="25" xfId="72" applyNumberFormat="1" applyFont="1" applyFill="1" applyBorder="1" applyAlignment="1" applyProtection="1">
      <alignment vertical="center"/>
      <protection locked="0"/>
    </xf>
    <xf numFmtId="0" fontId="28" fillId="0" borderId="18" xfId="72" applyFont="1" applyFill="1" applyBorder="1" applyAlignment="1" applyProtection="1">
      <alignment vertical="center"/>
      <protection/>
    </xf>
    <xf numFmtId="0" fontId="28" fillId="0" borderId="65" xfId="72" applyFont="1" applyFill="1" applyBorder="1" applyAlignment="1" applyProtection="1">
      <alignment vertical="center"/>
      <protection/>
    </xf>
    <xf numFmtId="0" fontId="28" fillId="0" borderId="0" xfId="72" applyFont="1" applyFill="1" applyBorder="1" applyAlignment="1" applyProtection="1">
      <alignment vertical="center"/>
      <protection/>
    </xf>
    <xf numFmtId="176" fontId="28" fillId="33" borderId="66" xfId="72" applyNumberFormat="1" applyFont="1" applyFill="1" applyBorder="1" applyAlignment="1" applyProtection="1">
      <alignment vertical="center"/>
      <protection locked="0"/>
    </xf>
    <xf numFmtId="176" fontId="28" fillId="33" borderId="67" xfId="72" applyNumberFormat="1" applyFont="1" applyFill="1" applyBorder="1" applyAlignment="1" applyProtection="1">
      <alignment vertical="center"/>
      <protection locked="0"/>
    </xf>
    <xf numFmtId="176" fontId="28" fillId="33" borderId="68" xfId="72" applyNumberFormat="1" applyFont="1" applyFill="1" applyBorder="1" applyAlignment="1" applyProtection="1">
      <alignment vertical="center"/>
      <protection locked="0"/>
    </xf>
    <xf numFmtId="176" fontId="28" fillId="33" borderId="69" xfId="72" applyNumberFormat="1" applyFont="1" applyFill="1" applyBorder="1" applyAlignment="1" applyProtection="1">
      <alignment vertical="center"/>
      <protection locked="0"/>
    </xf>
    <xf numFmtId="176" fontId="28" fillId="33" borderId="70" xfId="72" applyNumberFormat="1" applyFont="1" applyFill="1" applyBorder="1" applyAlignment="1" applyProtection="1">
      <alignment vertical="center"/>
      <protection locked="0"/>
    </xf>
    <xf numFmtId="0" fontId="28" fillId="0" borderId="71" xfId="72" applyFont="1" applyFill="1" applyBorder="1" applyAlignment="1" applyProtection="1">
      <alignment vertical="center"/>
      <protection/>
    </xf>
    <xf numFmtId="0" fontId="28" fillId="0" borderId="27" xfId="72" applyFont="1" applyFill="1" applyBorder="1" applyAlignment="1" applyProtection="1">
      <alignment vertical="center"/>
      <protection/>
    </xf>
    <xf numFmtId="176" fontId="28" fillId="0" borderId="66" xfId="72" applyNumberFormat="1" applyFont="1" applyFill="1" applyBorder="1" applyAlignment="1" applyProtection="1">
      <alignment vertical="center"/>
      <protection locked="0"/>
    </xf>
    <xf numFmtId="176" fontId="28" fillId="0" borderId="67" xfId="72" applyNumberFormat="1" applyFont="1" applyFill="1" applyBorder="1" applyAlignment="1" applyProtection="1">
      <alignment vertical="center"/>
      <protection locked="0"/>
    </xf>
    <xf numFmtId="176" fontId="28" fillId="0" borderId="69" xfId="72" applyNumberFormat="1" applyFont="1" applyFill="1" applyBorder="1" applyAlignment="1" applyProtection="1">
      <alignment vertical="center"/>
      <protection locked="0"/>
    </xf>
    <xf numFmtId="0" fontId="28" fillId="0" borderId="28" xfId="72" applyFont="1" applyFill="1" applyBorder="1" applyAlignment="1" applyProtection="1">
      <alignment vertical="center"/>
      <protection/>
    </xf>
    <xf numFmtId="0" fontId="28" fillId="0" borderId="72" xfId="72" applyFont="1" applyFill="1" applyBorder="1" applyAlignment="1" applyProtection="1">
      <alignment vertical="center"/>
      <protection/>
    </xf>
    <xf numFmtId="0" fontId="28" fillId="0" borderId="27" xfId="72" applyFont="1" applyFill="1" applyBorder="1" applyAlignment="1" applyProtection="1">
      <alignment vertical="center" wrapText="1"/>
      <protection/>
    </xf>
    <xf numFmtId="0" fontId="28" fillId="0" borderId="73" xfId="72" applyFont="1" applyFill="1" applyBorder="1" applyAlignment="1" applyProtection="1">
      <alignment vertical="center"/>
      <protection/>
    </xf>
    <xf numFmtId="0" fontId="28" fillId="0" borderId="74" xfId="72" applyFont="1" applyFill="1" applyBorder="1" applyAlignment="1" applyProtection="1">
      <alignment vertical="center"/>
      <protection/>
    </xf>
    <xf numFmtId="0" fontId="28" fillId="0" borderId="75" xfId="72" applyFont="1" applyFill="1" applyBorder="1" applyAlignment="1" applyProtection="1">
      <alignment vertical="center"/>
      <protection/>
    </xf>
    <xf numFmtId="0" fontId="28" fillId="0" borderId="20" xfId="72" applyFont="1" applyFill="1" applyBorder="1" applyAlignment="1" applyProtection="1">
      <alignment vertical="center"/>
      <protection/>
    </xf>
    <xf numFmtId="0" fontId="28" fillId="0" borderId="76" xfId="72" applyFont="1" applyFill="1" applyBorder="1" applyAlignment="1" applyProtection="1">
      <alignment vertical="center"/>
      <protection/>
    </xf>
    <xf numFmtId="0" fontId="28" fillId="0" borderId="77" xfId="72" applyFont="1" applyFill="1" applyBorder="1" applyAlignment="1" applyProtection="1">
      <alignment vertical="center"/>
      <protection/>
    </xf>
    <xf numFmtId="0" fontId="28" fillId="0" borderId="78" xfId="72" applyFont="1" applyFill="1" applyBorder="1" applyAlignment="1" applyProtection="1">
      <alignment vertical="center"/>
      <protection/>
    </xf>
    <xf numFmtId="176" fontId="28" fillId="33" borderId="35" xfId="72" applyNumberFormat="1" applyFont="1" applyFill="1" applyBorder="1" applyAlignment="1" applyProtection="1">
      <alignment vertical="center"/>
      <protection locked="0"/>
    </xf>
    <xf numFmtId="176" fontId="28" fillId="33" borderId="36" xfId="72" applyNumberFormat="1" applyFont="1" applyFill="1" applyBorder="1" applyAlignment="1" applyProtection="1">
      <alignment vertical="center"/>
      <protection locked="0"/>
    </xf>
    <xf numFmtId="0" fontId="28" fillId="0" borderId="79" xfId="72" applyFont="1" applyFill="1" applyBorder="1" applyAlignment="1" applyProtection="1">
      <alignment vertical="center"/>
      <protection/>
    </xf>
    <xf numFmtId="0" fontId="28" fillId="0" borderId="80" xfId="72" applyFont="1" applyFill="1" applyBorder="1" applyAlignment="1" applyProtection="1">
      <alignment vertical="center"/>
      <protection/>
    </xf>
    <xf numFmtId="0" fontId="28" fillId="0" borderId="42" xfId="72" applyFont="1" applyFill="1" applyBorder="1" applyAlignment="1" applyProtection="1">
      <alignment vertical="center"/>
      <protection/>
    </xf>
    <xf numFmtId="0" fontId="28" fillId="0" borderId="81" xfId="72" applyFont="1" applyFill="1" applyBorder="1" applyAlignment="1" applyProtection="1">
      <alignment vertical="center"/>
      <protection/>
    </xf>
    <xf numFmtId="0" fontId="28" fillId="0" borderId="82" xfId="72" applyFont="1" applyFill="1" applyBorder="1" applyAlignment="1" applyProtection="1">
      <alignment vertical="center"/>
      <protection/>
    </xf>
    <xf numFmtId="176" fontId="28" fillId="33" borderId="26" xfId="72" applyNumberFormat="1" applyFont="1" applyFill="1" applyBorder="1" applyAlignment="1" applyProtection="1">
      <alignment vertical="center"/>
      <protection locked="0"/>
    </xf>
    <xf numFmtId="176" fontId="28" fillId="33" borderId="83" xfId="72" applyNumberFormat="1" applyFont="1" applyFill="1" applyBorder="1" applyAlignment="1" applyProtection="1">
      <alignment vertical="center"/>
      <protection locked="0"/>
    </xf>
    <xf numFmtId="0" fontId="28" fillId="0" borderId="46" xfId="72" applyFont="1" applyFill="1" applyBorder="1" applyAlignment="1" applyProtection="1">
      <alignment vertical="center"/>
      <protection/>
    </xf>
    <xf numFmtId="0" fontId="28" fillId="0" borderId="47" xfId="72" applyFont="1" applyFill="1" applyBorder="1" applyAlignment="1" applyProtection="1">
      <alignment vertical="center"/>
      <protection/>
    </xf>
    <xf numFmtId="176" fontId="28" fillId="33" borderId="49" xfId="72" applyNumberFormat="1" applyFont="1" applyFill="1" applyBorder="1" applyAlignment="1" applyProtection="1">
      <alignment vertical="center"/>
      <protection locked="0"/>
    </xf>
    <xf numFmtId="176" fontId="28" fillId="33" borderId="48" xfId="72" applyNumberFormat="1" applyFont="1" applyFill="1" applyBorder="1" applyAlignment="1" applyProtection="1">
      <alignment vertical="center"/>
      <protection locked="0"/>
    </xf>
    <xf numFmtId="176" fontId="28" fillId="33" borderId="50" xfId="72" applyNumberFormat="1" applyFont="1" applyFill="1" applyBorder="1" applyAlignment="1" applyProtection="1">
      <alignment vertical="center"/>
      <protection locked="0"/>
    </xf>
    <xf numFmtId="176" fontId="28" fillId="33" borderId="51" xfId="72" applyNumberFormat="1" applyFont="1" applyFill="1" applyBorder="1" applyAlignment="1" applyProtection="1">
      <alignment vertical="center"/>
      <protection locked="0"/>
    </xf>
    <xf numFmtId="176" fontId="28" fillId="33" borderId="52" xfId="72" applyNumberFormat="1" applyFont="1" applyFill="1" applyBorder="1" applyAlignment="1" applyProtection="1">
      <alignment vertical="center"/>
      <protection locked="0"/>
    </xf>
    <xf numFmtId="0" fontId="28" fillId="0" borderId="84" xfId="72" applyFont="1" applyFill="1" applyBorder="1" applyAlignment="1" applyProtection="1">
      <alignment vertical="center"/>
      <protection/>
    </xf>
    <xf numFmtId="176" fontId="28" fillId="33" borderId="29" xfId="72" applyNumberFormat="1" applyFont="1" applyFill="1" applyBorder="1" applyAlignment="1" applyProtection="1">
      <alignment vertical="center"/>
      <protection locked="0"/>
    </xf>
    <xf numFmtId="176" fontId="28" fillId="33" borderId="22" xfId="72" applyNumberFormat="1" applyFont="1" applyFill="1" applyBorder="1" applyAlignment="1" applyProtection="1">
      <alignment vertical="center"/>
      <protection locked="0"/>
    </xf>
    <xf numFmtId="176" fontId="28" fillId="33" borderId="30" xfId="72" applyNumberFormat="1" applyFont="1" applyFill="1" applyBorder="1" applyAlignment="1" applyProtection="1">
      <alignment vertical="center"/>
      <protection locked="0"/>
    </xf>
    <xf numFmtId="176" fontId="28" fillId="0" borderId="85" xfId="72" applyNumberFormat="1" applyFont="1" applyFill="1" applyBorder="1" applyAlignment="1" applyProtection="1">
      <alignment vertical="center"/>
      <protection locked="0"/>
    </xf>
    <xf numFmtId="0" fontId="24" fillId="0" borderId="80" xfId="71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72" applyNumberFormat="1" applyFont="1" applyFill="1" applyBorder="1" applyAlignment="1" applyProtection="1">
      <alignment vertical="center"/>
      <protection locked="0"/>
    </xf>
    <xf numFmtId="176" fontId="28" fillId="0" borderId="88" xfId="72" applyNumberFormat="1" applyFont="1" applyFill="1" applyBorder="1" applyAlignment="1" applyProtection="1">
      <alignment vertical="center"/>
      <protection locked="0"/>
    </xf>
    <xf numFmtId="176" fontId="28" fillId="0" borderId="89" xfId="72" applyNumberFormat="1" applyFont="1" applyFill="1" applyBorder="1" applyAlignment="1" applyProtection="1">
      <alignment vertical="center"/>
      <protection locked="0"/>
    </xf>
    <xf numFmtId="176" fontId="28" fillId="0" borderId="90" xfId="72" applyNumberFormat="1" applyFont="1" applyFill="1" applyBorder="1" applyAlignment="1" applyProtection="1">
      <alignment vertical="center"/>
      <protection locked="0"/>
    </xf>
    <xf numFmtId="176" fontId="28" fillId="0" borderId="91" xfId="72" applyNumberFormat="1" applyFont="1" applyFill="1" applyBorder="1" applyAlignment="1" applyProtection="1">
      <alignment vertical="center"/>
      <protection locked="0"/>
    </xf>
    <xf numFmtId="176" fontId="28" fillId="0" borderId="26" xfId="72" applyNumberFormat="1" applyFont="1" applyFill="1" applyBorder="1" applyAlignment="1" applyProtection="1">
      <alignment vertical="center"/>
      <protection locked="0"/>
    </xf>
    <xf numFmtId="176" fontId="28" fillId="0" borderId="21" xfId="72" applyNumberFormat="1" applyFont="1" applyFill="1" applyBorder="1" applyAlignment="1" applyProtection="1">
      <alignment vertical="center"/>
      <protection locked="0"/>
    </xf>
    <xf numFmtId="176" fontId="28" fillId="0" borderId="92" xfId="72" applyNumberFormat="1" applyFont="1" applyFill="1" applyBorder="1" applyAlignment="1" applyProtection="1">
      <alignment vertical="center"/>
      <protection locked="0"/>
    </xf>
    <xf numFmtId="176" fontId="28" fillId="0" borderId="22" xfId="72" applyNumberFormat="1" applyFont="1" applyFill="1" applyBorder="1" applyAlignment="1" applyProtection="1">
      <alignment vertical="center"/>
      <protection locked="0"/>
    </xf>
    <xf numFmtId="176" fontId="28" fillId="0" borderId="93" xfId="72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72" applyFont="1" applyFill="1" applyBorder="1" applyAlignment="1" applyProtection="1">
      <alignment vertical="center"/>
      <protection/>
    </xf>
    <xf numFmtId="176" fontId="28" fillId="33" borderId="96" xfId="72" applyNumberFormat="1" applyFont="1" applyFill="1" applyBorder="1" applyAlignment="1" applyProtection="1">
      <alignment vertical="center"/>
      <protection locked="0"/>
    </xf>
    <xf numFmtId="176" fontId="28" fillId="33" borderId="34" xfId="72" applyNumberFormat="1" applyFont="1" applyFill="1" applyBorder="1" applyAlignment="1" applyProtection="1">
      <alignment vertical="center"/>
      <protection locked="0"/>
    </xf>
    <xf numFmtId="176" fontId="28" fillId="33" borderId="60" xfId="72" applyNumberFormat="1" applyFont="1" applyFill="1" applyBorder="1" applyAlignment="1" applyProtection="1">
      <alignment vertical="center"/>
      <protection locked="0"/>
    </xf>
    <xf numFmtId="176" fontId="28" fillId="0" borderId="37" xfId="72" applyNumberFormat="1" applyFont="1" applyFill="1" applyBorder="1" applyAlignment="1" applyProtection="1">
      <alignment vertical="center"/>
      <protection locked="0"/>
    </xf>
    <xf numFmtId="176" fontId="28" fillId="0" borderId="97" xfId="72" applyNumberFormat="1" applyFont="1" applyFill="1" applyBorder="1" applyAlignment="1" applyProtection="1">
      <alignment vertical="center"/>
      <protection locked="0"/>
    </xf>
    <xf numFmtId="176" fontId="28" fillId="33" borderId="32" xfId="72" applyNumberFormat="1" applyFont="1" applyFill="1" applyBorder="1" applyAlignment="1" applyProtection="1">
      <alignment vertical="center"/>
      <protection locked="0"/>
    </xf>
    <xf numFmtId="176" fontId="28" fillId="33" borderId="37" xfId="72" applyNumberFormat="1" applyFont="1" applyFill="1" applyBorder="1" applyAlignment="1" applyProtection="1">
      <alignment vertical="center"/>
      <protection locked="0"/>
    </xf>
    <xf numFmtId="176" fontId="28" fillId="33" borderId="33" xfId="72" applyNumberFormat="1" applyFont="1" applyFill="1" applyBorder="1" applyAlignment="1" applyProtection="1">
      <alignment vertical="center"/>
      <protection locked="0"/>
    </xf>
    <xf numFmtId="176" fontId="28" fillId="0" borderId="98" xfId="72" applyNumberFormat="1" applyFont="1" applyFill="1" applyBorder="1" applyAlignment="1" applyProtection="1">
      <alignment vertical="center"/>
      <protection locked="0"/>
    </xf>
    <xf numFmtId="0" fontId="28" fillId="0" borderId="99" xfId="72" applyFont="1" applyFill="1" applyBorder="1" applyAlignment="1" applyProtection="1">
      <alignment vertical="center"/>
      <protection/>
    </xf>
    <xf numFmtId="0" fontId="28" fillId="0" borderId="100" xfId="72" applyFont="1" applyFill="1" applyBorder="1" applyAlignment="1" applyProtection="1">
      <alignment vertical="center"/>
      <protection/>
    </xf>
    <xf numFmtId="176" fontId="28" fillId="0" borderId="101" xfId="72" applyNumberFormat="1" applyFont="1" applyFill="1" applyBorder="1" applyAlignment="1" applyProtection="1">
      <alignment vertical="center"/>
      <protection locked="0"/>
    </xf>
    <xf numFmtId="176" fontId="28" fillId="0" borderId="102" xfId="72" applyNumberFormat="1" applyFont="1" applyFill="1" applyBorder="1" applyAlignment="1" applyProtection="1">
      <alignment vertical="center"/>
      <protection locked="0"/>
    </xf>
    <xf numFmtId="0" fontId="28" fillId="0" borderId="43" xfId="72" applyFont="1" applyFill="1" applyBorder="1" applyAlignment="1" applyProtection="1">
      <alignment vertical="center"/>
      <protection/>
    </xf>
    <xf numFmtId="0" fontId="11" fillId="0" borderId="103" xfId="71" applyFont="1" applyFill="1" applyBorder="1" applyAlignment="1">
      <alignment horizontal="centerContinuous" vertical="center"/>
      <protection/>
    </xf>
    <xf numFmtId="0" fontId="11" fillId="0" borderId="56" xfId="71" applyFont="1" applyFill="1" applyBorder="1" applyAlignment="1">
      <alignment horizontal="centerContinuous" vertical="center"/>
      <protection/>
    </xf>
    <xf numFmtId="0" fontId="11" fillId="0" borderId="104" xfId="71" applyFont="1" applyFill="1" applyBorder="1" applyAlignment="1">
      <alignment horizontal="centerContinuous" vertical="center"/>
      <protection/>
    </xf>
    <xf numFmtId="0" fontId="15" fillId="0" borderId="55" xfId="71" applyFont="1" applyFill="1" applyBorder="1" applyAlignment="1">
      <alignment horizontal="center" vertical="center"/>
      <protection/>
    </xf>
    <xf numFmtId="0" fontId="15" fillId="0" borderId="105" xfId="71" applyFont="1" applyFill="1" applyBorder="1" applyAlignment="1">
      <alignment horizontal="center" vertical="center"/>
      <protection/>
    </xf>
    <xf numFmtId="0" fontId="15" fillId="0" borderId="94" xfId="71" applyFont="1" applyFill="1" applyBorder="1" applyAlignment="1">
      <alignment horizontal="center" vertical="center" wrapText="1"/>
      <protection/>
    </xf>
    <xf numFmtId="0" fontId="15" fillId="0" borderId="87" xfId="71" applyFont="1" applyFill="1" applyBorder="1" applyAlignment="1">
      <alignment horizontal="distributed" vertical="center"/>
      <protection/>
    </xf>
    <xf numFmtId="0" fontId="15" fillId="0" borderId="55" xfId="71" applyFont="1" applyFill="1" applyBorder="1" applyAlignment="1">
      <alignment horizontal="distributed" vertical="center"/>
      <protection/>
    </xf>
    <xf numFmtId="0" fontId="16" fillId="0" borderId="55" xfId="71" applyFont="1" applyFill="1" applyBorder="1" applyAlignment="1">
      <alignment horizontal="distributed" vertical="center"/>
      <protection/>
    </xf>
    <xf numFmtId="0" fontId="11" fillId="0" borderId="59" xfId="71" applyFont="1" applyFill="1" applyBorder="1" applyAlignment="1">
      <alignment horizontal="center" vertical="center"/>
      <protection/>
    </xf>
    <xf numFmtId="0" fontId="16" fillId="0" borderId="42" xfId="71" applyFont="1" applyFill="1" applyBorder="1" applyAlignment="1">
      <alignment vertical="center"/>
      <protection/>
    </xf>
    <xf numFmtId="0" fontId="16" fillId="0" borderId="43" xfId="71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71" applyFont="1" applyFill="1" applyBorder="1" applyAlignment="1">
      <alignment vertical="center"/>
      <protection/>
    </xf>
    <xf numFmtId="0" fontId="16" fillId="0" borderId="43" xfId="71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71" applyFont="1" applyFill="1" applyBorder="1" applyAlignment="1">
      <alignment horizontal="centerContinuous" vertical="center"/>
      <protection/>
    </xf>
    <xf numFmtId="0" fontId="16" fillId="0" borderId="110" xfId="71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2">
      <alignment vertical="center"/>
      <protection/>
    </xf>
    <xf numFmtId="0" fontId="0" fillId="0" borderId="0" xfId="62" applyFont="1" applyAlignment="1">
      <alignment horizontal="left" vertical="center" indent="4"/>
      <protection/>
    </xf>
    <xf numFmtId="0" fontId="29" fillId="0" borderId="0" xfId="62" applyFont="1" applyAlignment="1">
      <alignment vertical="center"/>
      <protection/>
    </xf>
    <xf numFmtId="0" fontId="0" fillId="0" borderId="0" xfId="62" applyAlignment="1" applyProtection="1">
      <alignment horizontal="left" vertical="center" indent="4"/>
      <protection locked="0"/>
    </xf>
    <xf numFmtId="0" fontId="0" fillId="0" borderId="0" xfId="62" applyFont="1" applyAlignment="1" applyProtection="1">
      <alignment horizontal="left" vertical="center" indent="4"/>
      <protection locked="0"/>
    </xf>
    <xf numFmtId="0" fontId="5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0" fontId="13" fillId="0" borderId="0" xfId="71" applyFont="1" applyFill="1" applyBorder="1" applyAlignment="1">
      <alignment horizontal="centerContinuous" vertical="center"/>
      <protection/>
    </xf>
    <xf numFmtId="0" fontId="11" fillId="0" borderId="0" xfId="71" applyFont="1" applyFill="1" applyBorder="1" applyAlignment="1">
      <alignment horizontal="centerContinuous"/>
      <protection/>
    </xf>
    <xf numFmtId="0" fontId="11" fillId="0" borderId="0" xfId="71" applyFont="1" applyFill="1" applyBorder="1" applyAlignment="1">
      <alignment horizontal="centerContinuous" vertical="center"/>
      <protection/>
    </xf>
    <xf numFmtId="0" fontId="6" fillId="0" borderId="0" xfId="71" applyFont="1" applyFill="1" applyBorder="1" applyAlignment="1">
      <alignment vertical="center"/>
      <protection/>
    </xf>
    <xf numFmtId="0" fontId="2" fillId="0" borderId="0" xfId="71" applyFill="1">
      <alignment/>
      <protection/>
    </xf>
    <xf numFmtId="0" fontId="10" fillId="0" borderId="0" xfId="71" applyFont="1" applyFill="1" applyBorder="1" applyAlignment="1">
      <alignment horizontal="centerContinuous" vertical="center"/>
      <protection/>
    </xf>
    <xf numFmtId="57" fontId="13" fillId="0" borderId="0" xfId="71" applyNumberFormat="1" applyFont="1" applyFill="1" applyBorder="1" applyAlignment="1">
      <alignment horizontal="centerContinuous" vertical="center"/>
      <protection/>
    </xf>
    <xf numFmtId="0" fontId="8" fillId="0" borderId="0" xfId="71" applyFont="1" applyFill="1" applyBorder="1" applyAlignment="1">
      <alignment vertical="center"/>
      <protection/>
    </xf>
    <xf numFmtId="0" fontId="2" fillId="0" borderId="0" xfId="71" applyFill="1" applyBorder="1">
      <alignment/>
      <protection/>
    </xf>
    <xf numFmtId="57" fontId="8" fillId="0" borderId="0" xfId="71" applyNumberFormat="1" applyFont="1" applyFill="1" applyBorder="1" applyAlignment="1">
      <alignment horizontal="centerContinuous" vertical="center"/>
      <protection/>
    </xf>
    <xf numFmtId="0" fontId="8" fillId="0" borderId="0" xfId="71" applyFont="1" applyFill="1" applyBorder="1" applyAlignment="1">
      <alignment horizontal="centerContinuous" vertical="center"/>
      <protection/>
    </xf>
    <xf numFmtId="0" fontId="14" fillId="0" borderId="0" xfId="71" applyFont="1" applyFill="1" applyAlignment="1">
      <alignment horizontal="centerContinuous" vertical="center"/>
      <protection/>
    </xf>
    <xf numFmtId="0" fontId="7" fillId="0" borderId="0" xfId="71" applyFont="1" applyFill="1" applyAlignment="1">
      <alignment horizontal="centerContinuous" vertical="center"/>
      <protection/>
    </xf>
    <xf numFmtId="0" fontId="6" fillId="0" borderId="0" xfId="71" applyFont="1" applyFill="1" applyAlignment="1">
      <alignment horizontal="centerContinuous" vertical="center"/>
      <protection/>
    </xf>
    <xf numFmtId="0" fontId="8" fillId="0" borderId="0" xfId="71" applyFont="1" applyFill="1" applyAlignment="1">
      <alignment horizontal="centerContinuous" vertical="center"/>
      <protection/>
    </xf>
    <xf numFmtId="0" fontId="8" fillId="0" borderId="0" xfId="71" applyFont="1" applyFill="1" applyAlignment="1">
      <alignment vertical="center"/>
      <protection/>
    </xf>
    <xf numFmtId="0" fontId="13" fillId="0" borderId="0" xfId="71" applyFont="1" applyFill="1" applyBorder="1" applyAlignment="1">
      <alignment horizontal="distributed" vertical="center"/>
      <protection/>
    </xf>
    <xf numFmtId="0" fontId="6" fillId="0" borderId="0" xfId="71" applyFont="1" applyFill="1" applyBorder="1" applyAlignment="1">
      <alignment horizontal="distributed" vertical="center"/>
      <protection/>
    </xf>
    <xf numFmtId="0" fontId="13" fillId="0" borderId="0" xfId="71" applyFont="1" applyFill="1" applyBorder="1" applyAlignment="1">
      <alignment vertical="center"/>
      <protection/>
    </xf>
    <xf numFmtId="0" fontId="10" fillId="0" borderId="0" xfId="71" applyFont="1" applyFill="1" applyAlignment="1">
      <alignment vertical="center"/>
      <protection/>
    </xf>
    <xf numFmtId="0" fontId="12" fillId="0" borderId="0" xfId="71" applyFont="1" applyFill="1" applyAlignment="1">
      <alignment vertical="center"/>
      <protection/>
    </xf>
    <xf numFmtId="0" fontId="13" fillId="0" borderId="103" xfId="71" applyFont="1" applyFill="1" applyBorder="1" applyAlignment="1">
      <alignment horizontal="center" vertical="center"/>
      <protection/>
    </xf>
    <xf numFmtId="0" fontId="13" fillId="0" borderId="55" xfId="71" applyFont="1" applyFill="1" applyBorder="1" applyAlignment="1">
      <alignment horizontal="centerContinuous" vertical="center"/>
      <protection/>
    </xf>
    <xf numFmtId="0" fontId="13" fillId="0" borderId="56" xfId="71" applyFont="1" applyFill="1" applyBorder="1" applyAlignment="1">
      <alignment horizontal="centerContinuous" vertical="center"/>
      <protection/>
    </xf>
    <xf numFmtId="0" fontId="13" fillId="0" borderId="114" xfId="71" applyFont="1" applyFill="1" applyBorder="1" applyAlignment="1">
      <alignment horizontal="centerContinuous" vertical="center"/>
      <protection/>
    </xf>
    <xf numFmtId="0" fontId="13" fillId="0" borderId="42" xfId="71" applyFont="1" applyFill="1" applyBorder="1" applyAlignment="1">
      <alignment horizontal="center" vertical="center"/>
      <protection/>
    </xf>
    <xf numFmtId="0" fontId="13" fillId="0" borderId="34" xfId="71" applyFont="1" applyFill="1" applyBorder="1" applyAlignment="1">
      <alignment vertical="center"/>
      <protection/>
    </xf>
    <xf numFmtId="0" fontId="13" fillId="0" borderId="43" xfId="71" applyFont="1" applyFill="1" applyBorder="1" applyAlignment="1">
      <alignment vertical="center"/>
      <protection/>
    </xf>
    <xf numFmtId="0" fontId="13" fillId="0" borderId="42" xfId="71" applyFont="1" applyFill="1" applyBorder="1" applyAlignment="1">
      <alignment vertical="center"/>
      <protection/>
    </xf>
    <xf numFmtId="0" fontId="13" fillId="0" borderId="38" xfId="71" applyFont="1" applyFill="1" applyBorder="1" applyAlignment="1">
      <alignment horizontal="center" vertical="center"/>
      <protection/>
    </xf>
    <xf numFmtId="0" fontId="13" fillId="0" borderId="39" xfId="71" applyFont="1" applyFill="1" applyBorder="1" applyAlignment="1">
      <alignment vertical="center"/>
      <protection/>
    </xf>
    <xf numFmtId="0" fontId="13" fillId="0" borderId="110" xfId="71" applyFont="1" applyFill="1" applyBorder="1" applyAlignment="1">
      <alignment vertical="center"/>
      <protection/>
    </xf>
    <xf numFmtId="0" fontId="13" fillId="0" borderId="104" xfId="71" applyFont="1" applyFill="1" applyBorder="1" applyAlignment="1">
      <alignment horizontal="centerContinuous" vertical="center"/>
      <protection/>
    </xf>
    <xf numFmtId="0" fontId="13" fillId="0" borderId="115" xfId="71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/>
      <protection/>
    </xf>
    <xf numFmtId="38" fontId="13" fillId="0" borderId="116" xfId="71" applyNumberFormat="1" applyFont="1" applyFill="1" applyBorder="1" applyAlignment="1">
      <alignment vertical="center"/>
      <protection/>
    </xf>
    <xf numFmtId="0" fontId="13" fillId="0" borderId="14" xfId="71" applyFont="1" applyFill="1" applyBorder="1" applyAlignment="1">
      <alignment horizontal="centerContinuous" vertical="center"/>
      <protection/>
    </xf>
    <xf numFmtId="0" fontId="13" fillId="0" borderId="16" xfId="71" applyFont="1" applyFill="1" applyBorder="1" applyAlignment="1">
      <alignment horizontal="centerContinuous" vertical="center"/>
      <protection/>
    </xf>
    <xf numFmtId="0" fontId="13" fillId="0" borderId="117" xfId="71" applyFont="1" applyFill="1" applyBorder="1" applyAlignment="1">
      <alignment horizontal="centerContinuous" vertical="center"/>
      <protection/>
    </xf>
    <xf numFmtId="0" fontId="13" fillId="0" borderId="116" xfId="71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71" applyFont="1" applyFill="1" applyBorder="1" applyAlignment="1">
      <alignment vertical="center"/>
      <protection/>
    </xf>
    <xf numFmtId="0" fontId="2" fillId="0" borderId="0" xfId="71" applyFill="1" applyAlignment="1">
      <alignment horizontal="centerContinuous"/>
      <protection/>
    </xf>
    <xf numFmtId="0" fontId="9" fillId="0" borderId="0" xfId="71" applyFont="1" applyFill="1" applyAlignment="1">
      <alignment vertical="center"/>
      <protection/>
    </xf>
    <xf numFmtId="0" fontId="11" fillId="0" borderId="0" xfId="71" applyFont="1" applyFill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0" fontId="16" fillId="0" borderId="0" xfId="71" applyFont="1" applyFill="1" applyBorder="1" applyAlignment="1">
      <alignment horizontal="centerContinuous" vertical="center"/>
      <protection/>
    </xf>
    <xf numFmtId="0" fontId="11" fillId="0" borderId="0" xfId="71" applyFont="1" applyFill="1" applyBorder="1" applyAlignment="1">
      <alignment vertical="center"/>
      <protection/>
    </xf>
    <xf numFmtId="0" fontId="16" fillId="0" borderId="53" xfId="71" applyFont="1" applyFill="1" applyBorder="1" applyAlignment="1">
      <alignment vertical="center"/>
      <protection/>
    </xf>
    <xf numFmtId="0" fontId="16" fillId="0" borderId="54" xfId="71" applyFont="1" applyFill="1" applyBorder="1" applyAlignment="1">
      <alignment vertical="center"/>
      <protection/>
    </xf>
    <xf numFmtId="0" fontId="16" fillId="0" borderId="119" xfId="71" applyFont="1" applyFill="1" applyBorder="1" applyAlignment="1">
      <alignment vertical="center"/>
      <protection/>
    </xf>
    <xf numFmtId="0" fontId="16" fillId="0" borderId="42" xfId="71" applyFont="1" applyFill="1" applyBorder="1" applyAlignment="1">
      <alignment horizontal="centerContinuous" vertical="center"/>
      <protection/>
    </xf>
    <xf numFmtId="0" fontId="16" fillId="0" borderId="120" xfId="71" applyFont="1" applyFill="1" applyBorder="1" applyAlignment="1">
      <alignment horizontal="centerContinuous" vertical="center"/>
      <protection/>
    </xf>
    <xf numFmtId="0" fontId="15" fillId="0" borderId="14" xfId="71" applyFont="1" applyFill="1" applyBorder="1" applyAlignment="1">
      <alignment horizontal="center" vertical="center"/>
      <protection/>
    </xf>
    <xf numFmtId="0" fontId="15" fillId="0" borderId="12" xfId="71" applyFont="1" applyFill="1" applyBorder="1" applyAlignment="1">
      <alignment horizontal="center" vertical="center"/>
      <protection/>
    </xf>
    <xf numFmtId="0" fontId="15" fillId="0" borderId="13" xfId="71" applyFont="1" applyFill="1" applyBorder="1" applyAlignment="1">
      <alignment horizontal="center" vertical="center" wrapText="1"/>
      <protection/>
    </xf>
    <xf numFmtId="0" fontId="15" fillId="0" borderId="11" xfId="71" applyFont="1" applyFill="1" applyBorder="1" applyAlignment="1">
      <alignment horizontal="distributed" vertical="center"/>
      <protection/>
    </xf>
    <xf numFmtId="0" fontId="15" fillId="0" borderId="14" xfId="71" applyFont="1" applyFill="1" applyBorder="1" applyAlignment="1">
      <alignment horizontal="distributed" vertical="center"/>
      <protection/>
    </xf>
    <xf numFmtId="0" fontId="16" fillId="0" borderId="116" xfId="71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71" applyFont="1" applyFill="1" applyBorder="1" applyAlignment="1">
      <alignment horizontal="center" vertical="center"/>
      <protection/>
    </xf>
    <xf numFmtId="0" fontId="15" fillId="0" borderId="125" xfId="71" applyFont="1" applyFill="1" applyBorder="1" applyAlignment="1">
      <alignment horizontal="center" vertical="center"/>
      <protection/>
    </xf>
    <xf numFmtId="0" fontId="15" fillId="0" borderId="126" xfId="71" applyFont="1" applyFill="1" applyBorder="1" applyAlignment="1">
      <alignment horizontal="distributed" vertical="center"/>
      <protection/>
    </xf>
    <xf numFmtId="0" fontId="15" fillId="0" borderId="19" xfId="71" applyFont="1" applyFill="1" applyBorder="1" applyAlignment="1">
      <alignment horizontal="distributed" vertical="center"/>
      <protection/>
    </xf>
    <xf numFmtId="0" fontId="16" fillId="0" borderId="127" xfId="71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71" applyFont="1" applyFill="1" applyBorder="1" applyAlignment="1">
      <alignment horizontal="centerContinuous" vertical="center"/>
      <protection/>
    </xf>
    <xf numFmtId="0" fontId="11" fillId="0" borderId="43" xfId="71" applyFont="1" applyFill="1" applyBorder="1" applyAlignment="1">
      <alignment horizontal="centerContinuous" vertical="center"/>
      <protection/>
    </xf>
    <xf numFmtId="0" fontId="11" fillId="0" borderId="120" xfId="71" applyFont="1" applyFill="1" applyBorder="1" applyAlignment="1">
      <alignment horizontal="centerContinuous" vertical="center"/>
      <protection/>
    </xf>
    <xf numFmtId="0" fontId="11" fillId="0" borderId="129" xfId="71" applyFont="1" applyFill="1" applyBorder="1" applyAlignment="1">
      <alignment horizontal="centerContinuous" vertical="center"/>
      <protection/>
    </xf>
    <xf numFmtId="0" fontId="11" fillId="0" borderId="103" xfId="71" applyFont="1" applyFill="1" applyBorder="1" applyAlignment="1">
      <alignment horizontal="left" vertical="center"/>
      <protection/>
    </xf>
    <xf numFmtId="0" fontId="11" fillId="0" borderId="56" xfId="71" applyFont="1" applyFill="1" applyBorder="1" applyAlignment="1">
      <alignment horizontal="left" vertical="center"/>
      <protection/>
    </xf>
    <xf numFmtId="0" fontId="11" fillId="0" borderId="38" xfId="71" applyFont="1" applyFill="1" applyBorder="1" applyAlignment="1">
      <alignment horizontal="centerContinuous" vertical="center"/>
      <protection/>
    </xf>
    <xf numFmtId="0" fontId="11" fillId="0" borderId="110" xfId="71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71" applyFont="1" applyFill="1" applyBorder="1" applyAlignment="1">
      <alignment horizontal="centerContinuous" vertical="center"/>
      <protection/>
    </xf>
    <xf numFmtId="0" fontId="11" fillId="0" borderId="132" xfId="71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72" applyNumberFormat="1" applyFont="1" applyFill="1" applyBorder="1" applyAlignment="1" applyProtection="1">
      <alignment horizontal="right" vertical="center"/>
      <protection locked="0"/>
    </xf>
    <xf numFmtId="176" fontId="11" fillId="0" borderId="37" xfId="72" applyNumberFormat="1" applyFont="1" applyFill="1" applyBorder="1" applyAlignment="1" applyProtection="1">
      <alignment horizontal="right" vertical="center"/>
      <protection locked="0"/>
    </xf>
    <xf numFmtId="176" fontId="11" fillId="0" borderId="88" xfId="72" applyNumberFormat="1" applyFont="1" applyFill="1" applyBorder="1" applyAlignment="1" applyProtection="1">
      <alignment horizontal="right" vertical="center"/>
      <protection locked="0"/>
    </xf>
    <xf numFmtId="176" fontId="11" fillId="0" borderId="28" xfId="72" applyNumberFormat="1" applyFont="1" applyFill="1" applyBorder="1" applyAlignment="1" applyProtection="1">
      <alignment horizontal="right" vertical="center"/>
      <protection locked="0"/>
    </xf>
    <xf numFmtId="176" fontId="11" fillId="0" borderId="78" xfId="72" applyNumberFormat="1" applyFont="1" applyFill="1" applyBorder="1" applyAlignment="1" applyProtection="1">
      <alignment horizontal="right" vertical="center"/>
      <protection locked="0"/>
    </xf>
    <xf numFmtId="0" fontId="12" fillId="0" borderId="0" xfId="71" applyFont="1" applyFill="1" applyBorder="1" applyAlignment="1">
      <alignment horizontal="distributed" vertical="center"/>
      <protection/>
    </xf>
    <xf numFmtId="0" fontId="11" fillId="0" borderId="18" xfId="71" applyFont="1" applyFill="1" applyBorder="1" applyAlignment="1">
      <alignment vertical="center"/>
      <protection/>
    </xf>
    <xf numFmtId="0" fontId="11" fillId="0" borderId="55" xfId="71" applyFont="1" applyFill="1" applyBorder="1" applyAlignment="1">
      <alignment horizontal="centerContinuous" vertical="center"/>
      <protection/>
    </xf>
    <xf numFmtId="0" fontId="11" fillId="0" borderId="114" xfId="71" applyFont="1" applyFill="1" applyBorder="1" applyAlignment="1">
      <alignment horizontal="centerContinuous" vertical="center"/>
      <protection/>
    </xf>
    <xf numFmtId="0" fontId="11" fillId="0" borderId="16" xfId="71" applyFont="1" applyFill="1" applyBorder="1" applyAlignment="1">
      <alignment horizontal="centerContinuous" vertical="center"/>
      <protection/>
    </xf>
    <xf numFmtId="0" fontId="11" fillId="0" borderId="15" xfId="71" applyFont="1" applyFill="1" applyBorder="1" applyAlignment="1">
      <alignment horizontal="centerContinuous" vertical="center"/>
      <protection/>
    </xf>
    <xf numFmtId="38" fontId="11" fillId="0" borderId="39" xfId="71" applyNumberFormat="1" applyFont="1" applyFill="1" applyBorder="1" applyAlignment="1">
      <alignment vertical="center"/>
      <protection/>
    </xf>
    <xf numFmtId="0" fontId="11" fillId="0" borderId="87" xfId="71" applyFont="1" applyFill="1" applyBorder="1" applyAlignment="1">
      <alignment horizontal="centerContinuous" vertical="center"/>
      <protection/>
    </xf>
    <xf numFmtId="0" fontId="11" fillId="0" borderId="54" xfId="71" applyFont="1" applyFill="1" applyBorder="1" applyAlignment="1">
      <alignment vertical="center"/>
      <protection/>
    </xf>
    <xf numFmtId="0" fontId="11" fillId="0" borderId="110" xfId="71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71" applyFont="1" applyFill="1" applyBorder="1" applyAlignment="1">
      <alignment horizontal="center" vertical="center"/>
      <protection/>
    </xf>
    <xf numFmtId="0" fontId="5" fillId="0" borderId="144" xfId="71" applyFont="1" applyFill="1" applyBorder="1" applyAlignment="1">
      <alignment horizontal="center" vertical="center"/>
      <protection/>
    </xf>
    <xf numFmtId="0" fontId="5" fillId="0" borderId="145" xfId="71" applyFont="1" applyFill="1" applyBorder="1" applyAlignment="1">
      <alignment horizontal="center" vertical="center"/>
      <protection/>
    </xf>
    <xf numFmtId="0" fontId="5" fillId="0" borderId="146" xfId="71" applyFont="1" applyFill="1" applyBorder="1" applyAlignment="1">
      <alignment horizontal="center" vertical="center"/>
      <protection/>
    </xf>
    <xf numFmtId="0" fontId="11" fillId="0" borderId="55" xfId="71" applyFont="1" applyFill="1" applyBorder="1" applyAlignment="1">
      <alignment horizontal="center" vertical="center" wrapText="1"/>
      <protection/>
    </xf>
    <xf numFmtId="0" fontId="11" fillId="0" borderId="56" xfId="71" applyFont="1" applyFill="1" applyBorder="1" applyAlignment="1">
      <alignment horizontal="center" vertical="center" wrapText="1"/>
      <protection/>
    </xf>
    <xf numFmtId="0" fontId="11" fillId="0" borderId="104" xfId="71" applyFont="1" applyFill="1" applyBorder="1" applyAlignment="1">
      <alignment horizontal="center" vertical="center" wrapText="1"/>
      <protection/>
    </xf>
    <xf numFmtId="0" fontId="11" fillId="0" borderId="14" xfId="71" applyFont="1" applyFill="1" applyBorder="1" applyAlignment="1">
      <alignment horizontal="center" vertical="center" wrapText="1"/>
      <protection/>
    </xf>
    <xf numFmtId="0" fontId="11" fillId="0" borderId="16" xfId="71" applyFont="1" applyFill="1" applyBorder="1" applyAlignment="1">
      <alignment horizontal="center" vertical="center"/>
      <protection/>
    </xf>
    <xf numFmtId="0" fontId="11" fillId="0" borderId="117" xfId="71" applyFont="1" applyFill="1" applyBorder="1" applyAlignment="1">
      <alignment horizontal="center" vertical="center"/>
      <protection/>
    </xf>
    <xf numFmtId="0" fontId="11" fillId="0" borderId="128" xfId="71" applyFont="1" applyFill="1" applyBorder="1" applyAlignment="1">
      <alignment horizontal="center" vertical="center"/>
      <protection/>
    </xf>
    <xf numFmtId="0" fontId="11" fillId="0" borderId="107" xfId="71" applyFont="1" applyFill="1" applyBorder="1" applyAlignment="1">
      <alignment horizontal="center" vertical="center"/>
      <protection/>
    </xf>
    <xf numFmtId="0" fontId="11" fillId="0" borderId="55" xfId="71" applyFont="1" applyFill="1" applyBorder="1" applyAlignment="1">
      <alignment horizontal="center" vertical="center"/>
      <protection/>
    </xf>
    <xf numFmtId="0" fontId="11" fillId="0" borderId="56" xfId="71" applyFont="1" applyFill="1" applyBorder="1" applyAlignment="1">
      <alignment horizontal="center" vertical="center"/>
      <protection/>
    </xf>
    <xf numFmtId="0" fontId="11" fillId="0" borderId="57" xfId="71" applyFont="1" applyFill="1" applyBorder="1" applyAlignment="1">
      <alignment horizontal="center" vertical="center"/>
      <protection/>
    </xf>
    <xf numFmtId="0" fontId="11" fillId="0" borderId="147" xfId="71" applyFont="1" applyFill="1" applyBorder="1" applyAlignment="1">
      <alignment horizontal="center" vertical="center"/>
      <protection/>
    </xf>
    <xf numFmtId="0" fontId="11" fillId="0" borderId="54" xfId="71" applyFont="1" applyFill="1" applyBorder="1" applyAlignment="1">
      <alignment horizontal="center" vertical="center"/>
      <protection/>
    </xf>
    <xf numFmtId="0" fontId="11" fillId="0" borderId="58" xfId="71" applyFont="1" applyFill="1" applyBorder="1" applyAlignment="1">
      <alignment horizontal="center" vertical="center"/>
      <protection/>
    </xf>
    <xf numFmtId="0" fontId="11" fillId="0" borderId="103" xfId="71" applyFont="1" applyFill="1" applyBorder="1" applyAlignment="1">
      <alignment horizontal="center" vertical="center"/>
      <protection/>
    </xf>
    <xf numFmtId="0" fontId="11" fillId="0" borderId="104" xfId="71" applyFont="1" applyFill="1" applyBorder="1" applyAlignment="1">
      <alignment horizontal="center" vertical="center"/>
      <protection/>
    </xf>
    <xf numFmtId="0" fontId="11" fillId="0" borderId="148" xfId="71" applyFont="1" applyFill="1" applyBorder="1" applyAlignment="1">
      <alignment horizontal="center" vertical="center"/>
      <protection/>
    </xf>
    <xf numFmtId="0" fontId="24" fillId="0" borderId="53" xfId="71" applyFont="1" applyFill="1" applyBorder="1" applyAlignment="1">
      <alignment horizontal="center" vertical="center"/>
      <protection/>
    </xf>
    <xf numFmtId="0" fontId="24" fillId="0" borderId="54" xfId="71" applyFont="1" applyFill="1" applyBorder="1" applyAlignment="1">
      <alignment horizontal="center" vertical="center"/>
      <protection/>
    </xf>
    <xf numFmtId="0" fontId="24" fillId="0" borderId="119" xfId="71" applyFont="1" applyFill="1" applyBorder="1" applyAlignment="1">
      <alignment horizontal="center" vertical="center"/>
      <protection/>
    </xf>
    <xf numFmtId="0" fontId="24" fillId="0" borderId="42" xfId="71" applyFont="1" applyFill="1" applyBorder="1" applyAlignment="1">
      <alignment horizontal="center" vertical="center"/>
      <protection/>
    </xf>
    <xf numFmtId="0" fontId="24" fillId="0" borderId="43" xfId="71" applyFont="1" applyFill="1" applyBorder="1" applyAlignment="1">
      <alignment horizontal="center" vertical="center"/>
      <protection/>
    </xf>
    <xf numFmtId="0" fontId="24" fillId="0" borderId="120" xfId="71" applyFont="1" applyFill="1" applyBorder="1" applyAlignment="1">
      <alignment horizontal="center" vertical="center"/>
      <protection/>
    </xf>
    <xf numFmtId="0" fontId="24" fillId="0" borderId="55" xfId="71" applyFont="1" applyFill="1" applyBorder="1" applyAlignment="1">
      <alignment horizontal="center" vertical="center"/>
      <protection/>
    </xf>
    <xf numFmtId="0" fontId="24" fillId="0" borderId="56" xfId="71" applyFont="1" applyFill="1" applyBorder="1" applyAlignment="1">
      <alignment horizontal="center" vertical="center"/>
      <protection/>
    </xf>
    <xf numFmtId="0" fontId="24" fillId="0" borderId="57" xfId="71" applyFont="1" applyFill="1" applyBorder="1" applyAlignment="1">
      <alignment horizontal="center" vertical="center"/>
      <protection/>
    </xf>
    <xf numFmtId="0" fontId="24" fillId="0" borderId="58" xfId="71" applyFont="1" applyFill="1" applyBorder="1" applyAlignment="1">
      <alignment horizontal="center" vertical="center"/>
      <protection/>
    </xf>
    <xf numFmtId="0" fontId="24" fillId="0" borderId="59" xfId="71" applyFont="1" applyFill="1" applyBorder="1" applyAlignment="1">
      <alignment horizontal="center" vertical="center"/>
      <protection/>
    </xf>
    <xf numFmtId="0" fontId="24" fillId="0" borderId="60" xfId="71" applyFont="1" applyFill="1" applyBorder="1" applyAlignment="1">
      <alignment horizontal="center" vertical="center"/>
      <protection/>
    </xf>
    <xf numFmtId="0" fontId="24" fillId="0" borderId="27" xfId="71" applyFont="1" applyFill="1" applyBorder="1" applyAlignment="1">
      <alignment horizontal="left" vertical="center" shrinkToFit="1"/>
      <protection/>
    </xf>
    <xf numFmtId="0" fontId="24" fillId="0" borderId="99" xfId="71" applyFont="1" applyFill="1" applyBorder="1" applyAlignment="1">
      <alignment horizontal="left" vertical="center" shrinkToFit="1"/>
      <protection/>
    </xf>
    <xf numFmtId="0" fontId="24" fillId="0" borderId="27" xfId="71" applyFont="1" applyFill="1" applyBorder="1" applyAlignment="1">
      <alignment horizontal="left" vertical="center"/>
      <protection/>
    </xf>
    <xf numFmtId="0" fontId="24" fillId="0" borderId="99" xfId="71" applyFont="1" applyFill="1" applyBorder="1" applyAlignment="1">
      <alignment horizontal="left" vertical="center"/>
      <protection/>
    </xf>
    <xf numFmtId="0" fontId="24" fillId="0" borderId="77" xfId="71" applyFont="1" applyFill="1" applyBorder="1" applyAlignment="1">
      <alignment horizontal="left" vertical="center" shrinkToFit="1"/>
      <protection/>
    </xf>
    <xf numFmtId="0" fontId="24" fillId="0" borderId="98" xfId="71" applyFont="1" applyFill="1" applyBorder="1" applyAlignment="1">
      <alignment horizontal="left" vertical="center" shrinkToFit="1"/>
      <protection/>
    </xf>
    <xf numFmtId="0" fontId="24" fillId="0" borderId="149" xfId="71" applyFont="1" applyFill="1" applyBorder="1" applyAlignment="1">
      <alignment horizontal="left" vertical="center" shrinkToFit="1"/>
      <protection/>
    </xf>
    <xf numFmtId="0" fontId="24" fillId="0" borderId="150" xfId="71" applyFont="1" applyFill="1" applyBorder="1" applyAlignment="1">
      <alignment horizontal="left" vertical="center" shrinkToFit="1"/>
      <protection/>
    </xf>
    <xf numFmtId="0" fontId="6" fillId="0" borderId="0" xfId="71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71" applyFont="1" applyFill="1" applyBorder="1" applyAlignment="1">
      <alignment horizontal="left" vertical="center"/>
      <protection/>
    </xf>
    <xf numFmtId="0" fontId="11" fillId="0" borderId="152" xfId="71" applyFont="1" applyFill="1" applyBorder="1" applyAlignment="1">
      <alignment horizontal="center" vertical="center"/>
      <protection/>
    </xf>
    <xf numFmtId="0" fontId="11" fillId="0" borderId="87" xfId="71" applyFont="1" applyFill="1" applyBorder="1" applyAlignment="1">
      <alignment horizontal="center" vertical="center"/>
      <protection/>
    </xf>
    <xf numFmtId="0" fontId="11" fillId="0" borderId="153" xfId="71" applyFont="1" applyFill="1" applyBorder="1" applyAlignment="1">
      <alignment horizontal="center" vertical="center"/>
      <protection/>
    </xf>
    <xf numFmtId="0" fontId="11" fillId="0" borderId="48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標準_02別紙　月報様式　訂正後" xfId="71"/>
    <cellStyle name="標準_06月報新様式（案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11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6">
          <cell r="F26">
            <v>30</v>
          </cell>
          <cell r="G26">
            <v>26</v>
          </cell>
          <cell r="J26">
            <v>33</v>
          </cell>
          <cell r="K26">
            <v>12</v>
          </cell>
          <cell r="L26">
            <v>24</v>
          </cell>
          <cell r="M26">
            <v>13</v>
          </cell>
          <cell r="N26">
            <v>2</v>
          </cell>
        </row>
        <row r="27">
          <cell r="F27">
            <v>31</v>
          </cell>
          <cell r="G27">
            <v>28</v>
          </cell>
          <cell r="J27">
            <v>17</v>
          </cell>
          <cell r="K27">
            <v>13</v>
          </cell>
          <cell r="L27">
            <v>13</v>
          </cell>
          <cell r="M27">
            <v>10</v>
          </cell>
          <cell r="N27">
            <v>3</v>
          </cell>
        </row>
        <row r="116">
          <cell r="F116">
            <v>762298</v>
          </cell>
          <cell r="G116">
            <v>647718</v>
          </cell>
          <cell r="J116">
            <v>1108450</v>
          </cell>
          <cell r="K116">
            <v>303022</v>
          </cell>
          <cell r="L116">
            <v>716272</v>
          </cell>
          <cell r="M116">
            <v>477668</v>
          </cell>
          <cell r="N116">
            <v>37692</v>
          </cell>
        </row>
        <row r="117">
          <cell r="F117">
            <v>4681343</v>
          </cell>
          <cell r="G117">
            <v>3065846</v>
          </cell>
          <cell r="J117">
            <v>1792928</v>
          </cell>
          <cell r="K117">
            <v>1251743</v>
          </cell>
          <cell r="L117">
            <v>1399773</v>
          </cell>
          <cell r="M117">
            <v>1055344</v>
          </cell>
          <cell r="N117">
            <v>249477</v>
          </cell>
        </row>
        <row r="162">
          <cell r="F162">
            <v>677374</v>
          </cell>
          <cell r="G162">
            <v>559362</v>
          </cell>
          <cell r="J162">
            <v>988422</v>
          </cell>
          <cell r="K162">
            <v>268158</v>
          </cell>
          <cell r="L162">
            <v>624642</v>
          </cell>
          <cell r="M162">
            <v>399184</v>
          </cell>
          <cell r="N162">
            <v>31881</v>
          </cell>
        </row>
        <row r="163">
          <cell r="F163">
            <v>4042484</v>
          </cell>
          <cell r="G163">
            <v>2713737</v>
          </cell>
          <cell r="J163">
            <v>1588047</v>
          </cell>
          <cell r="K163">
            <v>1059145</v>
          </cell>
          <cell r="L163">
            <v>1156035</v>
          </cell>
          <cell r="M163">
            <v>949809</v>
          </cell>
          <cell r="N163">
            <v>217581</v>
          </cell>
        </row>
      </sheetData>
      <sheetData sheetId="6">
        <row r="11">
          <cell r="F11">
            <v>3</v>
          </cell>
          <cell r="G11">
            <v>0</v>
          </cell>
          <cell r="I11">
            <v>0</v>
          </cell>
          <cell r="J11">
            <v>1749</v>
          </cell>
          <cell r="K11">
            <v>1034</v>
          </cell>
          <cell r="L11">
            <v>951</v>
          </cell>
          <cell r="M11">
            <v>513</v>
          </cell>
          <cell r="N11">
            <v>605</v>
          </cell>
        </row>
        <row r="12">
          <cell r="F12">
            <v>1</v>
          </cell>
          <cell r="G12">
            <v>2</v>
          </cell>
          <cell r="I12">
            <v>0</v>
          </cell>
          <cell r="J12">
            <v>10</v>
          </cell>
          <cell r="K12">
            <v>10</v>
          </cell>
          <cell r="L12">
            <v>28</v>
          </cell>
          <cell r="M12">
            <v>37</v>
          </cell>
          <cell r="N12">
            <v>173</v>
          </cell>
        </row>
        <row r="13">
          <cell r="F13">
            <v>297</v>
          </cell>
          <cell r="G13">
            <v>482</v>
          </cell>
          <cell r="I13">
            <v>0</v>
          </cell>
          <cell r="J13">
            <v>908</v>
          </cell>
          <cell r="K13">
            <v>608</v>
          </cell>
          <cell r="L13">
            <v>565</v>
          </cell>
          <cell r="M13">
            <v>336</v>
          </cell>
          <cell r="N13">
            <v>402</v>
          </cell>
        </row>
        <row r="14">
          <cell r="F14">
            <v>37</v>
          </cell>
          <cell r="G14">
            <v>83</v>
          </cell>
          <cell r="I14">
            <v>0</v>
          </cell>
          <cell r="J14">
            <v>72</v>
          </cell>
          <cell r="K14">
            <v>77</v>
          </cell>
          <cell r="L14">
            <v>60</v>
          </cell>
          <cell r="M14">
            <v>34</v>
          </cell>
          <cell r="N14">
            <v>29</v>
          </cell>
        </row>
        <row r="15">
          <cell r="F15">
            <v>294</v>
          </cell>
          <cell r="G15">
            <v>564</v>
          </cell>
          <cell r="I15">
            <v>0</v>
          </cell>
          <cell r="J15">
            <v>1307</v>
          </cell>
          <cell r="K15">
            <v>1226</v>
          </cell>
          <cell r="L15">
            <v>1295</v>
          </cell>
          <cell r="M15">
            <v>893</v>
          </cell>
          <cell r="N15">
            <v>964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1202</v>
          </cell>
          <cell r="K17">
            <v>705</v>
          </cell>
          <cell r="L17">
            <v>621</v>
          </cell>
          <cell r="M17">
            <v>275</v>
          </cell>
          <cell r="N17">
            <v>146</v>
          </cell>
        </row>
        <row r="18">
          <cell r="F18">
            <v>403</v>
          </cell>
          <cell r="G18">
            <v>344</v>
          </cell>
          <cell r="I18">
            <v>0</v>
          </cell>
          <cell r="J18">
            <v>470</v>
          </cell>
          <cell r="K18">
            <v>274</v>
          </cell>
          <cell r="L18">
            <v>194</v>
          </cell>
          <cell r="M18">
            <v>82</v>
          </cell>
          <cell r="N18">
            <v>49</v>
          </cell>
        </row>
        <row r="20">
          <cell r="F20">
            <v>6</v>
          </cell>
          <cell r="G20">
            <v>24</v>
          </cell>
          <cell r="I20">
            <v>0</v>
          </cell>
          <cell r="J20">
            <v>179</v>
          </cell>
          <cell r="K20">
            <v>178</v>
          </cell>
          <cell r="L20">
            <v>288</v>
          </cell>
          <cell r="M20">
            <v>152</v>
          </cell>
          <cell r="N20">
            <v>99</v>
          </cell>
        </row>
        <row r="21">
          <cell r="F21">
            <v>2</v>
          </cell>
          <cell r="G21">
            <v>1</v>
          </cell>
          <cell r="I21">
            <v>0</v>
          </cell>
          <cell r="J21">
            <v>13</v>
          </cell>
          <cell r="K21">
            <v>28</v>
          </cell>
          <cell r="L21">
            <v>28</v>
          </cell>
          <cell r="M21">
            <v>19</v>
          </cell>
          <cell r="N21">
            <v>21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2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1094</v>
          </cell>
          <cell r="G25">
            <v>1343</v>
          </cell>
          <cell r="I25">
            <v>0</v>
          </cell>
          <cell r="J25">
            <v>1937</v>
          </cell>
          <cell r="K25">
            <v>1427</v>
          </cell>
          <cell r="L25">
            <v>1229</v>
          </cell>
          <cell r="M25">
            <v>671</v>
          </cell>
          <cell r="N25">
            <v>624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105</v>
          </cell>
          <cell r="G28">
            <v>166</v>
          </cell>
          <cell r="I28">
            <v>0</v>
          </cell>
          <cell r="J28">
            <v>248</v>
          </cell>
          <cell r="K28">
            <v>193</v>
          </cell>
          <cell r="L28">
            <v>240</v>
          </cell>
          <cell r="M28">
            <v>155</v>
          </cell>
          <cell r="N28">
            <v>147</v>
          </cell>
        </row>
        <row r="29">
          <cell r="F29">
            <v>1593</v>
          </cell>
          <cell r="G29">
            <v>1781</v>
          </cell>
          <cell r="I29">
            <v>0</v>
          </cell>
          <cell r="J29">
            <v>3212</v>
          </cell>
          <cell r="K29">
            <v>1870</v>
          </cell>
          <cell r="L29">
            <v>1524</v>
          </cell>
          <cell r="M29">
            <v>737</v>
          </cell>
          <cell r="N29">
            <v>637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17</v>
          </cell>
          <cell r="K31">
            <v>22</v>
          </cell>
          <cell r="L31">
            <v>26</v>
          </cell>
          <cell r="M31">
            <v>10</v>
          </cell>
          <cell r="N31">
            <v>3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764</v>
          </cell>
          <cell r="K33">
            <v>399</v>
          </cell>
          <cell r="L33">
            <v>326</v>
          </cell>
          <cell r="M33">
            <v>120</v>
          </cell>
          <cell r="N33">
            <v>93</v>
          </cell>
        </row>
        <row r="34">
          <cell r="F34">
            <v>6</v>
          </cell>
          <cell r="G34">
            <v>9</v>
          </cell>
          <cell r="I34">
            <v>0</v>
          </cell>
          <cell r="J34">
            <v>39</v>
          </cell>
          <cell r="K34">
            <v>37</v>
          </cell>
          <cell r="L34">
            <v>62</v>
          </cell>
          <cell r="M34">
            <v>35</v>
          </cell>
          <cell r="N34">
            <v>25</v>
          </cell>
        </row>
        <row r="35">
          <cell r="F35">
            <v>3</v>
          </cell>
          <cell r="G35">
            <v>5</v>
          </cell>
          <cell r="I35">
            <v>0</v>
          </cell>
          <cell r="J35">
            <v>20</v>
          </cell>
          <cell r="K35">
            <v>20</v>
          </cell>
          <cell r="L35">
            <v>15</v>
          </cell>
          <cell r="M35">
            <v>9</v>
          </cell>
          <cell r="N35">
            <v>4</v>
          </cell>
        </row>
        <row r="36">
          <cell r="F36">
            <v>0</v>
          </cell>
          <cell r="G36">
            <v>9</v>
          </cell>
          <cell r="I36">
            <v>0</v>
          </cell>
          <cell r="J36">
            <v>79</v>
          </cell>
          <cell r="K36">
            <v>86</v>
          </cell>
          <cell r="L36">
            <v>96</v>
          </cell>
          <cell r="M36">
            <v>55</v>
          </cell>
          <cell r="N36">
            <v>31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0</v>
          </cell>
          <cell r="L38">
            <v>11</v>
          </cell>
          <cell r="M38">
            <v>17</v>
          </cell>
          <cell r="N38">
            <v>23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11</v>
          </cell>
          <cell r="K41">
            <v>46</v>
          </cell>
          <cell r="L41">
            <v>578</v>
          </cell>
          <cell r="M41">
            <v>493</v>
          </cell>
          <cell r="N41">
            <v>484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117</v>
          </cell>
          <cell r="K42">
            <v>166</v>
          </cell>
          <cell r="L42">
            <v>284</v>
          </cell>
          <cell r="M42">
            <v>219</v>
          </cell>
          <cell r="N42">
            <v>153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10</v>
          </cell>
          <cell r="N43">
            <v>33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4</v>
          </cell>
          <cell r="M44">
            <v>6</v>
          </cell>
          <cell r="N44">
            <v>17</v>
          </cell>
        </row>
        <row r="57">
          <cell r="F57">
            <v>0</v>
          </cell>
          <cell r="G57">
            <v>-1268</v>
          </cell>
          <cell r="I57">
            <v>0</v>
          </cell>
          <cell r="J57">
            <v>6677513</v>
          </cell>
          <cell r="K57">
            <v>6262425</v>
          </cell>
          <cell r="L57">
            <v>9107284</v>
          </cell>
          <cell r="M57">
            <v>5771974</v>
          </cell>
          <cell r="N57">
            <v>7698691</v>
          </cell>
        </row>
        <row r="58">
          <cell r="F58">
            <v>2682</v>
          </cell>
          <cell r="G58">
            <v>5364</v>
          </cell>
          <cell r="I58">
            <v>0</v>
          </cell>
          <cell r="J58">
            <v>54860</v>
          </cell>
          <cell r="K58">
            <v>45782</v>
          </cell>
          <cell r="L58">
            <v>187234</v>
          </cell>
          <cell r="M58">
            <v>204943</v>
          </cell>
          <cell r="N58">
            <v>1032145</v>
          </cell>
        </row>
        <row r="59">
          <cell r="F59">
            <v>692689</v>
          </cell>
          <cell r="G59">
            <v>1537018</v>
          </cell>
          <cell r="I59">
            <v>0</v>
          </cell>
          <cell r="J59">
            <v>3599003</v>
          </cell>
          <cell r="K59">
            <v>2491518</v>
          </cell>
          <cell r="L59">
            <v>2364497</v>
          </cell>
          <cell r="M59">
            <v>1447839</v>
          </cell>
          <cell r="N59">
            <v>2319710</v>
          </cell>
        </row>
        <row r="60">
          <cell r="F60">
            <v>87944</v>
          </cell>
          <cell r="G60">
            <v>280162</v>
          </cell>
          <cell r="I60">
            <v>0</v>
          </cell>
          <cell r="J60">
            <v>271233</v>
          </cell>
          <cell r="K60">
            <v>300618</v>
          </cell>
          <cell r="L60">
            <v>235555</v>
          </cell>
          <cell r="M60">
            <v>116788</v>
          </cell>
          <cell r="N60">
            <v>107803</v>
          </cell>
        </row>
        <row r="61">
          <cell r="F61">
            <v>216692</v>
          </cell>
          <cell r="G61">
            <v>438905</v>
          </cell>
          <cell r="I61">
            <v>0</v>
          </cell>
          <cell r="J61">
            <v>1068776</v>
          </cell>
          <cell r="K61">
            <v>1044679</v>
          </cell>
          <cell r="L61">
            <v>1088279</v>
          </cell>
          <cell r="M61">
            <v>788542</v>
          </cell>
          <cell r="N61">
            <v>838988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6584620</v>
          </cell>
          <cell r="K63">
            <v>4693637</v>
          </cell>
          <cell r="L63">
            <v>5001506</v>
          </cell>
          <cell r="M63">
            <v>2247904</v>
          </cell>
          <cell r="N63">
            <v>1368609</v>
          </cell>
        </row>
        <row r="64">
          <cell r="F64">
            <v>948793</v>
          </cell>
          <cell r="G64">
            <v>1547574</v>
          </cell>
          <cell r="I64">
            <v>0</v>
          </cell>
          <cell r="J64">
            <v>2320857</v>
          </cell>
          <cell r="K64">
            <v>1757191</v>
          </cell>
          <cell r="L64">
            <v>1354066</v>
          </cell>
          <cell r="M64">
            <v>705371</v>
          </cell>
          <cell r="N64">
            <v>405792</v>
          </cell>
        </row>
        <row r="66">
          <cell r="F66">
            <v>10110</v>
          </cell>
          <cell r="G66">
            <v>82658</v>
          </cell>
          <cell r="I66">
            <v>0</v>
          </cell>
          <cell r="J66">
            <v>958049</v>
          </cell>
          <cell r="K66">
            <v>1157152</v>
          </cell>
          <cell r="L66">
            <v>2861533</v>
          </cell>
          <cell r="M66">
            <v>1404327</v>
          </cell>
          <cell r="N66">
            <v>1069514</v>
          </cell>
        </row>
        <row r="67">
          <cell r="F67">
            <v>8456</v>
          </cell>
          <cell r="G67">
            <v>5142</v>
          </cell>
          <cell r="I67">
            <v>0</v>
          </cell>
          <cell r="J67">
            <v>119191</v>
          </cell>
          <cell r="K67">
            <v>139645</v>
          </cell>
          <cell r="L67">
            <v>212538</v>
          </cell>
          <cell r="M67">
            <v>195207</v>
          </cell>
          <cell r="N67">
            <v>182132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6284</v>
          </cell>
          <cell r="L68">
            <v>15747</v>
          </cell>
          <cell r="M68">
            <v>0</v>
          </cell>
          <cell r="N68">
            <v>13977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645799</v>
          </cell>
          <cell r="G71">
            <v>1063118</v>
          </cell>
          <cell r="I71">
            <v>0</v>
          </cell>
          <cell r="J71">
            <v>2168744</v>
          </cell>
          <cell r="K71">
            <v>2103885</v>
          </cell>
          <cell r="L71">
            <v>2091481</v>
          </cell>
          <cell r="M71">
            <v>1309617</v>
          </cell>
          <cell r="N71">
            <v>1470879</v>
          </cell>
        </row>
        <row r="72">
          <cell r="F72">
            <v>638050</v>
          </cell>
          <cell r="G72">
            <v>1662722</v>
          </cell>
          <cell r="I72">
            <v>0</v>
          </cell>
          <cell r="J72">
            <v>4250174</v>
          </cell>
          <cell r="K72">
            <v>3727465</v>
          </cell>
          <cell r="L72">
            <v>5123428</v>
          </cell>
          <cell r="M72">
            <v>3677904</v>
          </cell>
          <cell r="N72">
            <v>3678629</v>
          </cell>
        </row>
        <row r="73">
          <cell r="F73">
            <v>699990</v>
          </cell>
          <cell r="G73">
            <v>779930</v>
          </cell>
          <cell r="I73">
            <v>0</v>
          </cell>
          <cell r="J73">
            <v>4150644</v>
          </cell>
          <cell r="K73">
            <v>2424286</v>
          </cell>
          <cell r="L73">
            <v>2431282</v>
          </cell>
          <cell r="M73">
            <v>1177305</v>
          </cell>
          <cell r="N73">
            <v>1017549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155212</v>
          </cell>
          <cell r="K75">
            <v>284660</v>
          </cell>
          <cell r="L75">
            <v>463518</v>
          </cell>
          <cell r="M75">
            <v>243819</v>
          </cell>
          <cell r="N75">
            <v>98555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3393644</v>
          </cell>
          <cell r="K77">
            <v>2493378</v>
          </cell>
          <cell r="L77">
            <v>2837300</v>
          </cell>
          <cell r="M77">
            <v>1390807</v>
          </cell>
          <cell r="N77">
            <v>1194641</v>
          </cell>
        </row>
        <row r="78">
          <cell r="F78">
            <v>17047</v>
          </cell>
          <cell r="G78">
            <v>50378</v>
          </cell>
          <cell r="I78">
            <v>0</v>
          </cell>
          <cell r="J78">
            <v>317150</v>
          </cell>
          <cell r="K78">
            <v>452481</v>
          </cell>
          <cell r="L78">
            <v>684025</v>
          </cell>
          <cell r="M78">
            <v>376850</v>
          </cell>
          <cell r="N78">
            <v>379511</v>
          </cell>
        </row>
        <row r="79">
          <cell r="F79">
            <v>11176</v>
          </cell>
          <cell r="G79">
            <v>41503</v>
          </cell>
          <cell r="I79">
            <v>0</v>
          </cell>
          <cell r="J79">
            <v>266890</v>
          </cell>
          <cell r="K79">
            <v>375831</v>
          </cell>
          <cell r="L79">
            <v>348724</v>
          </cell>
          <cell r="M79">
            <v>259388</v>
          </cell>
          <cell r="N79">
            <v>127243</v>
          </cell>
        </row>
        <row r="80">
          <cell r="F80">
            <v>0</v>
          </cell>
          <cell r="G80">
            <v>222061</v>
          </cell>
          <cell r="I80">
            <v>0</v>
          </cell>
          <cell r="J80">
            <v>2072052</v>
          </cell>
          <cell r="K80">
            <v>2357222</v>
          </cell>
          <cell r="L80">
            <v>2636221</v>
          </cell>
          <cell r="M80">
            <v>1540850</v>
          </cell>
          <cell r="N80">
            <v>906498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24108</v>
          </cell>
          <cell r="K82">
            <v>0</v>
          </cell>
          <cell r="L82">
            <v>298276</v>
          </cell>
          <cell r="M82">
            <v>515032</v>
          </cell>
          <cell r="N82">
            <v>751614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229016</v>
          </cell>
          <cell r="K85">
            <v>1061009</v>
          </cell>
          <cell r="L85">
            <v>14781115</v>
          </cell>
          <cell r="M85">
            <v>13500629</v>
          </cell>
          <cell r="N85">
            <v>14418353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2973600</v>
          </cell>
          <cell r="K86">
            <v>4464707</v>
          </cell>
          <cell r="L86">
            <v>8175120</v>
          </cell>
          <cell r="M86">
            <v>6670225</v>
          </cell>
          <cell r="N86">
            <v>4935388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38200</v>
          </cell>
          <cell r="M87">
            <v>359679</v>
          </cell>
          <cell r="N87">
            <v>1240418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142472</v>
          </cell>
          <cell r="M88">
            <v>234984</v>
          </cell>
          <cell r="N88">
            <v>730266</v>
          </cell>
        </row>
        <row r="101">
          <cell r="F101">
            <v>0</v>
          </cell>
          <cell r="G101">
            <v>-14011</v>
          </cell>
          <cell r="I101">
            <v>0</v>
          </cell>
          <cell r="J101">
            <v>73494305</v>
          </cell>
          <cell r="K101">
            <v>68893469</v>
          </cell>
          <cell r="L101">
            <v>99982254</v>
          </cell>
          <cell r="M101">
            <v>63365813</v>
          </cell>
          <cell r="N101">
            <v>84548963</v>
          </cell>
        </row>
        <row r="102">
          <cell r="F102">
            <v>29636</v>
          </cell>
          <cell r="G102">
            <v>59271</v>
          </cell>
          <cell r="I102">
            <v>0</v>
          </cell>
          <cell r="J102">
            <v>606199</v>
          </cell>
          <cell r="K102">
            <v>505888</v>
          </cell>
          <cell r="L102">
            <v>2065116</v>
          </cell>
          <cell r="M102">
            <v>2264516</v>
          </cell>
          <cell r="N102">
            <v>11369904</v>
          </cell>
        </row>
        <row r="103">
          <cell r="F103">
            <v>7643769</v>
          </cell>
          <cell r="G103">
            <v>16959284</v>
          </cell>
          <cell r="I103">
            <v>0</v>
          </cell>
          <cell r="J103">
            <v>39686416</v>
          </cell>
          <cell r="K103">
            <v>27485039</v>
          </cell>
          <cell r="L103">
            <v>26057126</v>
          </cell>
          <cell r="M103">
            <v>15970586</v>
          </cell>
          <cell r="N103">
            <v>25569942</v>
          </cell>
        </row>
        <row r="104">
          <cell r="F104">
            <v>950829</v>
          </cell>
          <cell r="G104">
            <v>3030449</v>
          </cell>
          <cell r="I104">
            <v>0</v>
          </cell>
          <cell r="J104">
            <v>2932821</v>
          </cell>
          <cell r="K104">
            <v>3237480</v>
          </cell>
          <cell r="L104">
            <v>2533261</v>
          </cell>
          <cell r="M104">
            <v>1260292</v>
          </cell>
          <cell r="N104">
            <v>1160241</v>
          </cell>
        </row>
        <row r="105">
          <cell r="F105">
            <v>2166920</v>
          </cell>
          <cell r="G105">
            <v>4389050</v>
          </cell>
          <cell r="I105">
            <v>0</v>
          </cell>
          <cell r="J105">
            <v>10687760</v>
          </cell>
          <cell r="K105">
            <v>10446790</v>
          </cell>
          <cell r="L105">
            <v>10882790</v>
          </cell>
          <cell r="M105">
            <v>7885420</v>
          </cell>
          <cell r="N105">
            <v>8389880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70211490</v>
          </cell>
          <cell r="K107">
            <v>50028720</v>
          </cell>
          <cell r="L107">
            <v>53283172</v>
          </cell>
          <cell r="M107">
            <v>23957168</v>
          </cell>
          <cell r="N107">
            <v>14587094</v>
          </cell>
        </row>
        <row r="108">
          <cell r="F108">
            <v>10269618</v>
          </cell>
          <cell r="G108">
            <v>16750073</v>
          </cell>
          <cell r="I108">
            <v>0</v>
          </cell>
          <cell r="J108">
            <v>25085710</v>
          </cell>
          <cell r="K108">
            <v>18986190</v>
          </cell>
          <cell r="L108">
            <v>14622114</v>
          </cell>
          <cell r="M108">
            <v>7627579</v>
          </cell>
          <cell r="N108">
            <v>4375182</v>
          </cell>
        </row>
        <row r="110">
          <cell r="F110">
            <v>109489</v>
          </cell>
          <cell r="G110">
            <v>892268</v>
          </cell>
          <cell r="I110">
            <v>0</v>
          </cell>
          <cell r="J110">
            <v>10370422</v>
          </cell>
          <cell r="K110">
            <v>12511256</v>
          </cell>
          <cell r="L110">
            <v>30915499</v>
          </cell>
          <cell r="M110">
            <v>15178391</v>
          </cell>
          <cell r="N110">
            <v>11554528</v>
          </cell>
        </row>
        <row r="111">
          <cell r="F111">
            <v>89638</v>
          </cell>
          <cell r="G111">
            <v>54916</v>
          </cell>
          <cell r="I111">
            <v>0</v>
          </cell>
          <cell r="J111">
            <v>1266785</v>
          </cell>
          <cell r="K111">
            <v>1481397</v>
          </cell>
          <cell r="L111">
            <v>2243825</v>
          </cell>
          <cell r="M111">
            <v>2078653</v>
          </cell>
          <cell r="N111">
            <v>1928382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65619</v>
          </cell>
          <cell r="L112">
            <v>164132</v>
          </cell>
          <cell r="M112">
            <v>0</v>
          </cell>
          <cell r="N112">
            <v>146147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6457990</v>
          </cell>
          <cell r="G115">
            <v>10631180</v>
          </cell>
          <cell r="I115">
            <v>0</v>
          </cell>
          <cell r="J115">
            <v>21687440</v>
          </cell>
          <cell r="K115">
            <v>21038850</v>
          </cell>
          <cell r="L115">
            <v>20914810</v>
          </cell>
          <cell r="M115">
            <v>13096170</v>
          </cell>
          <cell r="N115">
            <v>14708790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6784882</v>
          </cell>
          <cell r="G118">
            <v>17617309</v>
          </cell>
          <cell r="I118">
            <v>0</v>
          </cell>
          <cell r="J118">
            <v>45075320</v>
          </cell>
          <cell r="K118">
            <v>39552011</v>
          </cell>
          <cell r="L118">
            <v>54347357</v>
          </cell>
          <cell r="M118">
            <v>39024515</v>
          </cell>
          <cell r="N118">
            <v>38948890</v>
          </cell>
        </row>
        <row r="119">
          <cell r="F119">
            <v>7733163</v>
          </cell>
          <cell r="G119">
            <v>8613596</v>
          </cell>
          <cell r="I119">
            <v>0</v>
          </cell>
          <cell r="J119">
            <v>45800522</v>
          </cell>
          <cell r="K119">
            <v>26729405</v>
          </cell>
          <cell r="L119">
            <v>26795193</v>
          </cell>
          <cell r="M119">
            <v>12976612</v>
          </cell>
          <cell r="N119">
            <v>11206209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1697333</v>
          </cell>
          <cell r="K121">
            <v>3126896</v>
          </cell>
          <cell r="L121">
            <v>5073347</v>
          </cell>
          <cell r="M121">
            <v>2676219</v>
          </cell>
          <cell r="N121">
            <v>1076901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36240911</v>
          </cell>
          <cell r="K123">
            <v>26602893</v>
          </cell>
          <cell r="L123">
            <v>30275369</v>
          </cell>
          <cell r="M123">
            <v>14846019</v>
          </cell>
          <cell r="N123">
            <v>12733320</v>
          </cell>
        </row>
        <row r="124">
          <cell r="F124">
            <v>184616</v>
          </cell>
          <cell r="G124">
            <v>545589</v>
          </cell>
          <cell r="I124">
            <v>0</v>
          </cell>
          <cell r="J124">
            <v>3433846</v>
          </cell>
          <cell r="K124">
            <v>4900352</v>
          </cell>
          <cell r="L124">
            <v>7407958</v>
          </cell>
          <cell r="M124">
            <v>4081270</v>
          </cell>
          <cell r="N124">
            <v>4110093</v>
          </cell>
        </row>
        <row r="125">
          <cell r="F125">
            <v>121034</v>
          </cell>
          <cell r="G125">
            <v>444880</v>
          </cell>
          <cell r="I125">
            <v>0</v>
          </cell>
          <cell r="J125">
            <v>2880304</v>
          </cell>
          <cell r="K125">
            <v>4055554</v>
          </cell>
          <cell r="L125">
            <v>3759214</v>
          </cell>
          <cell r="M125">
            <v>2809167</v>
          </cell>
          <cell r="N125">
            <v>1378039</v>
          </cell>
        </row>
        <row r="126">
          <cell r="F126">
            <v>0</v>
          </cell>
          <cell r="G126">
            <v>2371607</v>
          </cell>
          <cell r="I126">
            <v>0</v>
          </cell>
          <cell r="J126">
            <v>22129462</v>
          </cell>
          <cell r="K126">
            <v>25168661</v>
          </cell>
          <cell r="L126">
            <v>28147982</v>
          </cell>
          <cell r="M126">
            <v>16456243</v>
          </cell>
          <cell r="N126">
            <v>9681382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257473</v>
          </cell>
          <cell r="K128">
            <v>0</v>
          </cell>
          <cell r="L128">
            <v>3185580</v>
          </cell>
          <cell r="M128">
            <v>5500536</v>
          </cell>
          <cell r="N128">
            <v>8008114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2440763</v>
          </cell>
          <cell r="K131">
            <v>11299101</v>
          </cell>
          <cell r="L131">
            <v>157599672</v>
          </cell>
          <cell r="M131">
            <v>143830291</v>
          </cell>
          <cell r="N131">
            <v>153727004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31670295</v>
          </cell>
          <cell r="K132">
            <v>47419035</v>
          </cell>
          <cell r="L132">
            <v>86819314</v>
          </cell>
          <cell r="M132">
            <v>70851889</v>
          </cell>
          <cell r="N132">
            <v>52415433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397147</v>
          </cell>
          <cell r="M133">
            <v>3827999</v>
          </cell>
          <cell r="N133">
            <v>13135192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1517458</v>
          </cell>
          <cell r="M134">
            <v>2502849</v>
          </cell>
          <cell r="N134">
            <v>7707897</v>
          </cell>
        </row>
        <row r="147">
          <cell r="F147">
            <v>0</v>
          </cell>
          <cell r="G147">
            <v>-12610</v>
          </cell>
          <cell r="I147">
            <v>0</v>
          </cell>
          <cell r="J147">
            <v>64766369</v>
          </cell>
          <cell r="K147">
            <v>60775630</v>
          </cell>
          <cell r="L147">
            <v>88360274</v>
          </cell>
          <cell r="M147">
            <v>55546350</v>
          </cell>
          <cell r="N147">
            <v>74657324</v>
          </cell>
        </row>
        <row r="148">
          <cell r="F148">
            <v>26672</v>
          </cell>
          <cell r="G148">
            <v>53343</v>
          </cell>
          <cell r="I148">
            <v>0</v>
          </cell>
          <cell r="J148">
            <v>522832</v>
          </cell>
          <cell r="K148">
            <v>455296</v>
          </cell>
          <cell r="L148">
            <v>1811830</v>
          </cell>
          <cell r="M148">
            <v>1964158</v>
          </cell>
          <cell r="N148">
            <v>10002820</v>
          </cell>
        </row>
        <row r="149">
          <cell r="F149">
            <v>6651249</v>
          </cell>
          <cell r="G149">
            <v>14792227</v>
          </cell>
          <cell r="I149">
            <v>0</v>
          </cell>
          <cell r="J149">
            <v>34767961</v>
          </cell>
          <cell r="K149">
            <v>24036381</v>
          </cell>
          <cell r="L149">
            <v>22855804</v>
          </cell>
          <cell r="M149">
            <v>14010081</v>
          </cell>
          <cell r="N149">
            <v>22575528</v>
          </cell>
        </row>
        <row r="150">
          <cell r="F150">
            <v>832963</v>
          </cell>
          <cell r="G150">
            <v>2631789</v>
          </cell>
          <cell r="I150">
            <v>0</v>
          </cell>
          <cell r="J150">
            <v>2622293</v>
          </cell>
          <cell r="K150">
            <v>2811734</v>
          </cell>
          <cell r="L150">
            <v>2151606</v>
          </cell>
          <cell r="M150">
            <v>1111876</v>
          </cell>
          <cell r="N150">
            <v>1020808</v>
          </cell>
        </row>
        <row r="151">
          <cell r="F151">
            <v>1865634</v>
          </cell>
          <cell r="G151">
            <v>3839434</v>
          </cell>
          <cell r="I151">
            <v>0</v>
          </cell>
          <cell r="J151">
            <v>9352580</v>
          </cell>
          <cell r="K151">
            <v>9136680</v>
          </cell>
          <cell r="L151">
            <v>9558717</v>
          </cell>
          <cell r="M151">
            <v>6928289</v>
          </cell>
          <cell r="N151">
            <v>7340843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62189605</v>
          </cell>
          <cell r="K153">
            <v>44085099</v>
          </cell>
          <cell r="L153">
            <v>47150456</v>
          </cell>
          <cell r="M153">
            <v>21317542</v>
          </cell>
          <cell r="N153">
            <v>13027682</v>
          </cell>
        </row>
        <row r="154">
          <cell r="F154">
            <v>9103144</v>
          </cell>
          <cell r="G154">
            <v>14677128</v>
          </cell>
          <cell r="I154">
            <v>0</v>
          </cell>
          <cell r="J154">
            <v>21968607</v>
          </cell>
          <cell r="K154">
            <v>16695959</v>
          </cell>
          <cell r="L154">
            <v>12872967</v>
          </cell>
          <cell r="M154">
            <v>6706131</v>
          </cell>
          <cell r="N154">
            <v>3899334</v>
          </cell>
        </row>
        <row r="156">
          <cell r="F156">
            <v>92946</v>
          </cell>
          <cell r="G156">
            <v>752798</v>
          </cell>
          <cell r="I156">
            <v>0</v>
          </cell>
          <cell r="J156">
            <v>9181009</v>
          </cell>
          <cell r="K156">
            <v>11071896</v>
          </cell>
          <cell r="L156">
            <v>27412785</v>
          </cell>
          <cell r="M156">
            <v>13529271</v>
          </cell>
          <cell r="N156">
            <v>10077878</v>
          </cell>
        </row>
        <row r="157">
          <cell r="F157">
            <v>80673</v>
          </cell>
          <cell r="G157">
            <v>38441</v>
          </cell>
          <cell r="I157">
            <v>0</v>
          </cell>
          <cell r="J157">
            <v>1120853</v>
          </cell>
          <cell r="K157">
            <v>1279306</v>
          </cell>
          <cell r="L157">
            <v>1972751</v>
          </cell>
          <cell r="M157">
            <v>1813620</v>
          </cell>
          <cell r="N157">
            <v>1735533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59057</v>
          </cell>
          <cell r="L158">
            <v>147718</v>
          </cell>
          <cell r="M158">
            <v>0</v>
          </cell>
          <cell r="N158">
            <v>131532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5713042</v>
          </cell>
          <cell r="G161">
            <v>9395159</v>
          </cell>
          <cell r="I161">
            <v>0</v>
          </cell>
          <cell r="J161">
            <v>19161875</v>
          </cell>
          <cell r="K161">
            <v>18495286</v>
          </cell>
          <cell r="L161">
            <v>18404060</v>
          </cell>
          <cell r="M161">
            <v>11539993</v>
          </cell>
          <cell r="N161">
            <v>13023590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5795935</v>
          </cell>
          <cell r="G164">
            <v>15236497</v>
          </cell>
          <cell r="I164">
            <v>0</v>
          </cell>
          <cell r="J164">
            <v>38806481</v>
          </cell>
          <cell r="K164">
            <v>34120961</v>
          </cell>
          <cell r="L164">
            <v>47140022</v>
          </cell>
          <cell r="M164">
            <v>34273837</v>
          </cell>
          <cell r="N164">
            <v>33560796</v>
          </cell>
        </row>
        <row r="165">
          <cell r="F165">
            <v>7733163</v>
          </cell>
          <cell r="G165">
            <v>8613596</v>
          </cell>
          <cell r="I165">
            <v>0</v>
          </cell>
          <cell r="J165">
            <v>45800522</v>
          </cell>
          <cell r="K165">
            <v>26729405</v>
          </cell>
          <cell r="L165">
            <v>26795193</v>
          </cell>
          <cell r="M165">
            <v>12976612</v>
          </cell>
          <cell r="N165">
            <v>11206209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1495324</v>
          </cell>
          <cell r="K167">
            <v>2683154</v>
          </cell>
          <cell r="L167">
            <v>4289743</v>
          </cell>
          <cell r="M167">
            <v>2352102</v>
          </cell>
          <cell r="N167">
            <v>969210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32064712</v>
          </cell>
          <cell r="K169">
            <v>23542637</v>
          </cell>
          <cell r="L169">
            <v>26885660</v>
          </cell>
          <cell r="M169">
            <v>13203545</v>
          </cell>
          <cell r="N169">
            <v>11294969</v>
          </cell>
        </row>
        <row r="170">
          <cell r="F170">
            <v>154557</v>
          </cell>
          <cell r="G170">
            <v>491026</v>
          </cell>
          <cell r="I170">
            <v>0</v>
          </cell>
          <cell r="J170">
            <v>3022801</v>
          </cell>
          <cell r="K170">
            <v>4315511</v>
          </cell>
          <cell r="L170">
            <v>6532168</v>
          </cell>
          <cell r="M170">
            <v>3654700</v>
          </cell>
          <cell r="N170">
            <v>3699072</v>
          </cell>
        </row>
        <row r="171">
          <cell r="F171">
            <v>108929</v>
          </cell>
          <cell r="G171">
            <v>400389</v>
          </cell>
          <cell r="I171">
            <v>0</v>
          </cell>
          <cell r="J171">
            <v>2541041</v>
          </cell>
          <cell r="K171">
            <v>3525209</v>
          </cell>
          <cell r="L171">
            <v>3358188</v>
          </cell>
          <cell r="M171">
            <v>2495857</v>
          </cell>
          <cell r="N171">
            <v>1240233</v>
          </cell>
        </row>
        <row r="172">
          <cell r="F172">
            <v>0</v>
          </cell>
          <cell r="G172">
            <v>2029423</v>
          </cell>
          <cell r="I172">
            <v>0</v>
          </cell>
          <cell r="J172">
            <v>19495506</v>
          </cell>
          <cell r="K172">
            <v>22236699</v>
          </cell>
          <cell r="L172">
            <v>24820351</v>
          </cell>
          <cell r="M172">
            <v>14683950</v>
          </cell>
          <cell r="N172">
            <v>8650269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231725</v>
          </cell>
          <cell r="K174">
            <v>0</v>
          </cell>
          <cell r="L174">
            <v>2867020</v>
          </cell>
          <cell r="M174">
            <v>4950474</v>
          </cell>
          <cell r="N174">
            <v>7062950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2193975</v>
          </cell>
          <cell r="K177">
            <v>10093499</v>
          </cell>
          <cell r="L177">
            <v>140189079</v>
          </cell>
          <cell r="M177">
            <v>128443488</v>
          </cell>
          <cell r="N177">
            <v>137499993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28318861</v>
          </cell>
          <cell r="K178">
            <v>41758105</v>
          </cell>
          <cell r="L178">
            <v>77133525</v>
          </cell>
          <cell r="M178">
            <v>62612811</v>
          </cell>
          <cell r="N178">
            <v>46648463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357432</v>
          </cell>
          <cell r="M179">
            <v>3445195</v>
          </cell>
          <cell r="N179">
            <v>11821658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1365710</v>
          </cell>
          <cell r="M180">
            <v>2210513</v>
          </cell>
          <cell r="N180">
            <v>6847792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E4" sqref="E4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145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19">
        <v>57121</v>
      </c>
      <c r="E14" s="320"/>
      <c r="F14" s="320"/>
      <c r="G14" s="320"/>
      <c r="H14" s="321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19">
        <v>57155</v>
      </c>
      <c r="T14" s="322"/>
    </row>
    <row r="15" spans="3:20" ht="21.75" customHeight="1">
      <c r="C15" s="226" t="s">
        <v>103</v>
      </c>
      <c r="D15" s="319">
        <v>41027</v>
      </c>
      <c r="E15" s="320"/>
      <c r="F15" s="320"/>
      <c r="G15" s="320"/>
      <c r="H15" s="321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19">
        <v>41012</v>
      </c>
      <c r="T15" s="322"/>
    </row>
    <row r="16" spans="3:20" ht="21.75" customHeight="1">
      <c r="C16" s="226" t="s">
        <v>102</v>
      </c>
      <c r="D16" s="319">
        <v>17954</v>
      </c>
      <c r="E16" s="320"/>
      <c r="F16" s="320"/>
      <c r="G16" s="320"/>
      <c r="H16" s="321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19">
        <v>18047</v>
      </c>
      <c r="T16" s="322"/>
    </row>
    <row r="17" spans="3:20" ht="21.75" customHeight="1">
      <c r="C17" s="229" t="s">
        <v>18</v>
      </c>
      <c r="D17" s="319">
        <v>1221</v>
      </c>
      <c r="E17" s="320"/>
      <c r="F17" s="320"/>
      <c r="G17" s="320"/>
      <c r="H17" s="321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19">
        <v>1225</v>
      </c>
      <c r="T17" s="322"/>
    </row>
    <row r="18" spans="3:20" ht="21.75" customHeight="1">
      <c r="C18" s="229" t="s">
        <v>19</v>
      </c>
      <c r="D18" s="319">
        <v>850</v>
      </c>
      <c r="E18" s="320"/>
      <c r="F18" s="320"/>
      <c r="G18" s="320"/>
      <c r="H18" s="321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19">
        <v>861</v>
      </c>
      <c r="T18" s="322"/>
    </row>
    <row r="19" spans="3:20" ht="21.75" customHeight="1" thickBot="1">
      <c r="C19" s="230" t="s">
        <v>2</v>
      </c>
      <c r="D19" s="323">
        <f>SUM(D$14:H$16)</f>
        <v>116102</v>
      </c>
      <c r="E19" s="324"/>
      <c r="F19" s="324"/>
      <c r="G19" s="324"/>
      <c r="H19" s="325"/>
      <c r="I19" s="231" t="s">
        <v>20</v>
      </c>
      <c r="J19" s="232"/>
      <c r="K19" s="324">
        <v>489</v>
      </c>
      <c r="L19" s="324"/>
      <c r="M19" s="325"/>
      <c r="N19" s="231" t="s">
        <v>21</v>
      </c>
      <c r="O19" s="232"/>
      <c r="P19" s="324">
        <v>377</v>
      </c>
      <c r="Q19" s="324"/>
      <c r="R19" s="325"/>
      <c r="S19" s="323">
        <f>SUM(S$14:T$16)</f>
        <v>116214</v>
      </c>
      <c r="T19" s="326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27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1" t="s">
        <v>35</v>
      </c>
      <c r="N23" s="332"/>
      <c r="O23" s="333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28"/>
      <c r="D24" s="319">
        <v>88</v>
      </c>
      <c r="E24" s="320"/>
      <c r="F24" s="321"/>
      <c r="G24" s="319">
        <v>2</v>
      </c>
      <c r="H24" s="320"/>
      <c r="I24" s="321"/>
      <c r="J24" s="319">
        <v>387</v>
      </c>
      <c r="K24" s="320"/>
      <c r="L24" s="321"/>
      <c r="M24" s="319">
        <v>1</v>
      </c>
      <c r="N24" s="320"/>
      <c r="O24" s="321"/>
      <c r="P24" s="319">
        <v>11</v>
      </c>
      <c r="Q24" s="320"/>
      <c r="R24" s="321"/>
      <c r="S24" s="236">
        <f>SUM(D24:R24)</f>
        <v>489</v>
      </c>
      <c r="T24" s="219"/>
    </row>
    <row r="25" spans="3:20" ht="24.75" customHeight="1">
      <c r="C25" s="329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4" t="s">
        <v>36</v>
      </c>
      <c r="N25" s="335"/>
      <c r="O25" s="336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0"/>
      <c r="D26" s="323">
        <v>85</v>
      </c>
      <c r="E26" s="324"/>
      <c r="F26" s="325"/>
      <c r="G26" s="323">
        <v>0</v>
      </c>
      <c r="H26" s="324"/>
      <c r="I26" s="325"/>
      <c r="J26" s="323">
        <v>282</v>
      </c>
      <c r="K26" s="324"/>
      <c r="L26" s="325"/>
      <c r="M26" s="323">
        <v>0</v>
      </c>
      <c r="N26" s="324"/>
      <c r="O26" s="325"/>
      <c r="P26" s="323">
        <v>10</v>
      </c>
      <c r="Q26" s="324"/>
      <c r="R26" s="325"/>
      <c r="S26" s="241">
        <f>SUM(D26:R26)</f>
        <v>377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J10" sqref="J10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令和１年１１月月報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4799</v>
      </c>
      <c r="G12" s="132">
        <f>SUM(G13:G14)</f>
        <v>3627</v>
      </c>
      <c r="H12" s="132">
        <f>SUM(H13:H14)</f>
        <v>8426</v>
      </c>
      <c r="I12" s="177"/>
      <c r="J12" s="133">
        <f aca="true" t="shared" si="0" ref="J12:O12">SUM(J13:J14)</f>
        <v>4120</v>
      </c>
      <c r="K12" s="133">
        <f t="shared" si="0"/>
        <v>2519</v>
      </c>
      <c r="L12" s="133">
        <f t="shared" si="0"/>
        <v>2909</v>
      </c>
      <c r="M12" s="133">
        <f t="shared" si="0"/>
        <v>1834</v>
      </c>
      <c r="N12" s="133">
        <f t="shared" si="0"/>
        <v>1700</v>
      </c>
      <c r="O12" s="133">
        <f t="shared" si="0"/>
        <v>13082</v>
      </c>
      <c r="P12" s="178">
        <f>H12+O12</f>
        <v>21508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186+454</f>
        <v>640</v>
      </c>
      <c r="G13" s="132">
        <f>140+268</f>
        <v>408</v>
      </c>
      <c r="H13" s="181">
        <f>SUM(F13:G13)</f>
        <v>1048</v>
      </c>
      <c r="I13" s="182"/>
      <c r="J13" s="133">
        <f>152+308</f>
        <v>460</v>
      </c>
      <c r="K13" s="132">
        <f>102+202</f>
        <v>304</v>
      </c>
      <c r="L13" s="132">
        <f>98+169</f>
        <v>267</v>
      </c>
      <c r="M13" s="132">
        <f>53+120</f>
        <v>173</v>
      </c>
      <c r="N13" s="132">
        <f>68+118</f>
        <v>186</v>
      </c>
      <c r="O13" s="132">
        <f>SUM(I13:N13)</f>
        <v>1390</v>
      </c>
      <c r="P13" s="178">
        <f>H13+O13</f>
        <v>2438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831+1381+1343+604</f>
        <v>4159</v>
      </c>
      <c r="G14" s="132">
        <f>540+927+1022+730</f>
        <v>3219</v>
      </c>
      <c r="H14" s="181">
        <f>SUM(F14:G14)</f>
        <v>7378</v>
      </c>
      <c r="I14" s="182"/>
      <c r="J14" s="133">
        <f>606+945+1152+957</f>
        <v>3660</v>
      </c>
      <c r="K14" s="132">
        <f>342+501+656+716</f>
        <v>2215</v>
      </c>
      <c r="L14" s="132">
        <f>302+570+815+955</f>
        <v>2642</v>
      </c>
      <c r="M14" s="132">
        <f>201+340+443+677</f>
        <v>1661</v>
      </c>
      <c r="N14" s="132">
        <f>193+302+415+604</f>
        <v>1514</v>
      </c>
      <c r="O14" s="132">
        <f>SUM(I14:N14)</f>
        <v>11692</v>
      </c>
      <c r="P14" s="178">
        <f>H14+O14</f>
        <v>19070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44</v>
      </c>
      <c r="G15" s="132">
        <v>84</v>
      </c>
      <c r="H15" s="181">
        <f>SUM(F15:G15)</f>
        <v>128</v>
      </c>
      <c r="I15" s="182"/>
      <c r="J15" s="133">
        <v>103</v>
      </c>
      <c r="K15" s="132">
        <v>59</v>
      </c>
      <c r="L15" s="132">
        <v>49</v>
      </c>
      <c r="M15" s="132">
        <v>45</v>
      </c>
      <c r="N15" s="132">
        <v>54</v>
      </c>
      <c r="O15" s="132">
        <f>SUM(I15:N15)</f>
        <v>310</v>
      </c>
      <c r="P15" s="178">
        <f>H15+O15</f>
        <v>438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4843</v>
      </c>
      <c r="G16" s="134">
        <f>G12+G15</f>
        <v>3711</v>
      </c>
      <c r="H16" s="185">
        <f>SUM(F16:G16)</f>
        <v>8554</v>
      </c>
      <c r="I16" s="186"/>
      <c r="J16" s="135">
        <f>J12+J15</f>
        <v>4223</v>
      </c>
      <c r="K16" s="134">
        <f>K12+K15</f>
        <v>2578</v>
      </c>
      <c r="L16" s="134">
        <f>L12+L15</f>
        <v>2958</v>
      </c>
      <c r="M16" s="134">
        <f>M12+M15</f>
        <v>1879</v>
      </c>
      <c r="N16" s="134">
        <f>N12+N15</f>
        <v>1754</v>
      </c>
      <c r="O16" s="134">
        <f>SUM(I16:N16)</f>
        <v>13392</v>
      </c>
      <c r="P16" s="187">
        <f>H16+O16</f>
        <v>21946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39" t="s">
        <v>45</v>
      </c>
      <c r="G19" s="340"/>
      <c r="H19" s="341"/>
      <c r="I19" s="342" t="s">
        <v>46</v>
      </c>
      <c r="J19" s="340"/>
      <c r="K19" s="340"/>
      <c r="L19" s="340"/>
      <c r="M19" s="340"/>
      <c r="N19" s="340"/>
      <c r="O19" s="341"/>
      <c r="P19" s="337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38"/>
      <c r="Q20" s="205"/>
    </row>
    <row r="21" spans="3:17" s="245" customFormat="1" ht="18.75" customHeight="1">
      <c r="C21" s="252" t="s">
        <v>28</v>
      </c>
      <c r="D21" s="176"/>
      <c r="E21" s="176"/>
      <c r="F21" s="132">
        <v>1735</v>
      </c>
      <c r="G21" s="132">
        <v>1941</v>
      </c>
      <c r="H21" s="181">
        <f>SUM(F21:G21)</f>
        <v>3676</v>
      </c>
      <c r="I21" s="260"/>
      <c r="J21" s="133">
        <v>3423</v>
      </c>
      <c r="K21" s="132">
        <v>2085</v>
      </c>
      <c r="L21" s="132">
        <v>1780</v>
      </c>
      <c r="M21" s="132">
        <v>913</v>
      </c>
      <c r="N21" s="132">
        <v>774</v>
      </c>
      <c r="O21" s="261">
        <f>SUM(I21:N21)</f>
        <v>8975</v>
      </c>
      <c r="P21" s="178">
        <f>O21+H21</f>
        <v>12651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22</v>
      </c>
      <c r="G22" s="132">
        <v>52</v>
      </c>
      <c r="H22" s="181">
        <f>SUM(F22:G22)</f>
        <v>74</v>
      </c>
      <c r="I22" s="260"/>
      <c r="J22" s="133">
        <v>85</v>
      </c>
      <c r="K22" s="132">
        <v>41</v>
      </c>
      <c r="L22" s="132">
        <v>29</v>
      </c>
      <c r="M22" s="132">
        <v>32</v>
      </c>
      <c r="N22" s="132">
        <v>33</v>
      </c>
      <c r="O22" s="261">
        <f>SUM(I22:N22)</f>
        <v>220</v>
      </c>
      <c r="P22" s="178">
        <f>O22+H22</f>
        <v>294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1757</v>
      </c>
      <c r="G23" s="134">
        <f aca="true" t="shared" si="1" ref="G23:N23">SUM(G21:G22)</f>
        <v>1993</v>
      </c>
      <c r="H23" s="185">
        <f>SUM(F23:G23)</f>
        <v>3750</v>
      </c>
      <c r="I23" s="262">
        <f t="shared" si="1"/>
        <v>0</v>
      </c>
      <c r="J23" s="135">
        <f t="shared" si="1"/>
        <v>3508</v>
      </c>
      <c r="K23" s="135">
        <f t="shared" si="1"/>
        <v>2126</v>
      </c>
      <c r="L23" s="134">
        <f t="shared" si="1"/>
        <v>1809</v>
      </c>
      <c r="M23" s="134">
        <f t="shared" si="1"/>
        <v>945</v>
      </c>
      <c r="N23" s="134">
        <f t="shared" si="1"/>
        <v>807</v>
      </c>
      <c r="O23" s="263">
        <f>SUM(I23:N23)</f>
        <v>9195</v>
      </c>
      <c r="P23" s="187">
        <f>O23+H23</f>
        <v>12945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39" t="s">
        <v>45</v>
      </c>
      <c r="G26" s="340"/>
      <c r="H26" s="341"/>
      <c r="I26" s="342" t="s">
        <v>46</v>
      </c>
      <c r="J26" s="343"/>
      <c r="K26" s="340"/>
      <c r="L26" s="340"/>
      <c r="M26" s="340"/>
      <c r="N26" s="340"/>
      <c r="O26" s="341"/>
      <c r="P26" s="337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38"/>
      <c r="Q27" s="205"/>
    </row>
    <row r="28" spans="3:17" s="245" customFormat="1" ht="18.75" customHeight="1">
      <c r="C28" s="252" t="s">
        <v>28</v>
      </c>
      <c r="D28" s="176"/>
      <c r="E28" s="176"/>
      <c r="F28" s="132">
        <v>7</v>
      </c>
      <c r="G28" s="132">
        <v>24</v>
      </c>
      <c r="H28" s="181">
        <f>SUM(F28:G28)</f>
        <v>31</v>
      </c>
      <c r="I28" s="260"/>
      <c r="J28" s="133">
        <v>826</v>
      </c>
      <c r="K28" s="132">
        <v>514</v>
      </c>
      <c r="L28" s="132">
        <v>455</v>
      </c>
      <c r="M28" s="132">
        <v>221</v>
      </c>
      <c r="N28" s="132">
        <v>159</v>
      </c>
      <c r="O28" s="261">
        <f>SUM(I28:N28)</f>
        <v>2175</v>
      </c>
      <c r="P28" s="178">
        <f>O28+H28</f>
        <v>2206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14</v>
      </c>
      <c r="K29" s="132">
        <v>5</v>
      </c>
      <c r="L29" s="132">
        <v>2</v>
      </c>
      <c r="M29" s="132">
        <v>11</v>
      </c>
      <c r="N29" s="132">
        <v>3</v>
      </c>
      <c r="O29" s="261">
        <f>SUM(I29:N29)</f>
        <v>35</v>
      </c>
      <c r="P29" s="178">
        <f>O29+H29</f>
        <v>35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7</v>
      </c>
      <c r="G30" s="134">
        <f>SUM(G28:G29)</f>
        <v>24</v>
      </c>
      <c r="H30" s="185">
        <f>SUM(F30:G30)</f>
        <v>31</v>
      </c>
      <c r="I30" s="262">
        <f aca="true" t="shared" si="2" ref="I30:N30">SUM(I28:I29)</f>
        <v>0</v>
      </c>
      <c r="J30" s="135">
        <f t="shared" si="2"/>
        <v>840</v>
      </c>
      <c r="K30" s="134">
        <f t="shared" si="2"/>
        <v>519</v>
      </c>
      <c r="L30" s="134">
        <f t="shared" si="2"/>
        <v>457</v>
      </c>
      <c r="M30" s="134">
        <f t="shared" si="2"/>
        <v>232</v>
      </c>
      <c r="N30" s="134">
        <f t="shared" si="2"/>
        <v>162</v>
      </c>
      <c r="O30" s="263">
        <f>SUM(I30:N30)</f>
        <v>2210</v>
      </c>
      <c r="P30" s="187">
        <f>O30+H30</f>
        <v>2241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39" t="s">
        <v>45</v>
      </c>
      <c r="G33" s="340"/>
      <c r="H33" s="341"/>
      <c r="I33" s="344" t="s">
        <v>37</v>
      </c>
      <c r="J33" s="340"/>
      <c r="K33" s="340"/>
      <c r="L33" s="340"/>
      <c r="M33" s="340"/>
      <c r="N33" s="341"/>
      <c r="O33" s="337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47"/>
    </row>
    <row r="35" spans="3:15" s="245" customFormat="1" ht="18.75" customHeight="1">
      <c r="C35" s="345" t="s">
        <v>30</v>
      </c>
      <c r="D35" s="340"/>
      <c r="E35" s="346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11</v>
      </c>
      <c r="J35" s="136">
        <f t="shared" si="4"/>
        <v>46</v>
      </c>
      <c r="K35" s="136">
        <f t="shared" si="4"/>
        <v>583</v>
      </c>
      <c r="L35" s="136">
        <f t="shared" si="4"/>
        <v>495</v>
      </c>
      <c r="M35" s="136">
        <f t="shared" si="4"/>
        <v>481</v>
      </c>
      <c r="N35" s="136">
        <f t="shared" si="4"/>
        <v>1616</v>
      </c>
      <c r="O35" s="269">
        <f aca="true" t="shared" si="5" ref="O35:O46">SUM(H35+N35)</f>
        <v>1616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11</v>
      </c>
      <c r="J36" s="132">
        <v>46</v>
      </c>
      <c r="K36" s="132">
        <v>581</v>
      </c>
      <c r="L36" s="132">
        <v>490</v>
      </c>
      <c r="M36" s="132">
        <v>481</v>
      </c>
      <c r="N36" s="261">
        <f>SUM(I36:M36)</f>
        <v>1609</v>
      </c>
      <c r="O36" s="178">
        <f t="shared" si="5"/>
        <v>1609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0</v>
      </c>
      <c r="K37" s="134">
        <v>2</v>
      </c>
      <c r="L37" s="134">
        <v>5</v>
      </c>
      <c r="M37" s="134">
        <v>0</v>
      </c>
      <c r="N37" s="261">
        <f>SUM(I37:M37)</f>
        <v>7</v>
      </c>
      <c r="O37" s="187">
        <f t="shared" si="5"/>
        <v>7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115</v>
      </c>
      <c r="J38" s="136">
        <f t="shared" si="6"/>
        <v>166</v>
      </c>
      <c r="K38" s="136">
        <f t="shared" si="6"/>
        <v>274</v>
      </c>
      <c r="L38" s="136">
        <f t="shared" si="6"/>
        <v>216</v>
      </c>
      <c r="M38" s="136">
        <f t="shared" si="6"/>
        <v>149</v>
      </c>
      <c r="N38" s="136">
        <f t="shared" si="6"/>
        <v>920</v>
      </c>
      <c r="O38" s="269">
        <f t="shared" si="5"/>
        <v>920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113</v>
      </c>
      <c r="J39" s="132">
        <v>165</v>
      </c>
      <c r="K39" s="132">
        <v>271</v>
      </c>
      <c r="L39" s="132">
        <v>211</v>
      </c>
      <c r="M39" s="132">
        <v>143</v>
      </c>
      <c r="N39" s="261">
        <f>SUM(I39:M39)</f>
        <v>903</v>
      </c>
      <c r="O39" s="178">
        <f t="shared" si="5"/>
        <v>903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2</v>
      </c>
      <c r="J40" s="134">
        <v>1</v>
      </c>
      <c r="K40" s="134">
        <v>3</v>
      </c>
      <c r="L40" s="134">
        <v>5</v>
      </c>
      <c r="M40" s="134">
        <v>6</v>
      </c>
      <c r="N40" s="263">
        <f>SUM(I40:M40)</f>
        <v>17</v>
      </c>
      <c r="O40" s="187">
        <f t="shared" si="5"/>
        <v>17</v>
      </c>
    </row>
    <row r="41" spans="3:15" s="245" customFormat="1" ht="18.75" customHeight="1">
      <c r="C41" s="345" t="s">
        <v>50</v>
      </c>
      <c r="D41" s="340"/>
      <c r="E41" s="346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1</v>
      </c>
      <c r="L41" s="136">
        <f t="shared" si="7"/>
        <v>9</v>
      </c>
      <c r="M41" s="136">
        <f t="shared" si="7"/>
        <v>33</v>
      </c>
      <c r="N41" s="136">
        <f t="shared" si="7"/>
        <v>43</v>
      </c>
      <c r="O41" s="269">
        <f t="shared" si="5"/>
        <v>43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1</v>
      </c>
      <c r="L42" s="132">
        <v>9</v>
      </c>
      <c r="M42" s="132">
        <v>30</v>
      </c>
      <c r="N42" s="261">
        <f>SUM(I42:M42)</f>
        <v>40</v>
      </c>
      <c r="O42" s="178">
        <f t="shared" si="5"/>
        <v>40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45" customFormat="1" ht="18.75" customHeight="1">
      <c r="C44" s="345" t="s">
        <v>104</v>
      </c>
      <c r="D44" s="340"/>
      <c r="E44" s="346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4</v>
      </c>
      <c r="L44" s="136">
        <f t="shared" si="8"/>
        <v>6</v>
      </c>
      <c r="M44" s="136">
        <f t="shared" si="8"/>
        <v>16</v>
      </c>
      <c r="N44" s="188">
        <f t="shared" si="8"/>
        <v>26</v>
      </c>
      <c r="O44" s="279">
        <f>SUM(H44+N44)</f>
        <v>26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4</v>
      </c>
      <c r="L45" s="281">
        <v>6</v>
      </c>
      <c r="M45" s="281">
        <v>16</v>
      </c>
      <c r="N45" s="189">
        <f>SUM(I45:M45)</f>
        <v>26</v>
      </c>
      <c r="O45" s="193">
        <f t="shared" si="5"/>
        <v>26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126</v>
      </c>
      <c r="J47" s="192">
        <v>212</v>
      </c>
      <c r="K47" s="192">
        <v>859</v>
      </c>
      <c r="L47" s="192">
        <v>722</v>
      </c>
      <c r="M47" s="192">
        <v>675</v>
      </c>
      <c r="N47" s="192">
        <f>SUM(I47:M47)</f>
        <v>2594</v>
      </c>
      <c r="O47" s="288">
        <f>SUM(N47)</f>
        <v>2594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E5" sqref="E5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146</v>
      </c>
    </row>
    <row r="3" spans="2:9" ht="13.5">
      <c r="B3" s="59" t="s">
        <v>147</v>
      </c>
      <c r="H3" s="195" t="s">
        <v>136</v>
      </c>
      <c r="I3" s="196"/>
    </row>
    <row r="4" spans="3:9" ht="13.5">
      <c r="C4" s="59" t="s">
        <v>148</v>
      </c>
      <c r="H4" s="197" t="s">
        <v>149</v>
      </c>
      <c r="I4" s="196"/>
    </row>
    <row r="5" ht="13.5">
      <c r="D5" s="59" t="s">
        <v>150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151</v>
      </c>
      <c r="G8" s="70" t="s">
        <v>152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3896</v>
      </c>
      <c r="G9" s="77">
        <f t="shared" si="0"/>
        <v>4844</v>
      </c>
      <c r="H9" s="78">
        <f t="shared" si="0"/>
        <v>8740</v>
      </c>
      <c r="I9" s="79">
        <f t="shared" si="0"/>
        <v>0</v>
      </c>
      <c r="J9" s="77">
        <f t="shared" si="0"/>
        <v>11357</v>
      </c>
      <c r="K9" s="76">
        <f t="shared" si="0"/>
        <v>7656</v>
      </c>
      <c r="L9" s="76">
        <f t="shared" si="0"/>
        <v>7062</v>
      </c>
      <c r="M9" s="76">
        <f t="shared" si="0"/>
        <v>3927</v>
      </c>
      <c r="N9" s="77">
        <f t="shared" si="0"/>
        <v>3902</v>
      </c>
      <c r="O9" s="76">
        <f t="shared" si="0"/>
        <v>33904</v>
      </c>
      <c r="P9" s="80">
        <f t="shared" si="0"/>
        <v>42644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632</v>
      </c>
      <c r="G10" s="85">
        <f t="shared" si="1"/>
        <v>1131</v>
      </c>
      <c r="H10" s="86">
        <f t="shared" si="1"/>
        <v>1763</v>
      </c>
      <c r="I10" s="87">
        <f t="shared" si="1"/>
        <v>0</v>
      </c>
      <c r="J10" s="85">
        <f t="shared" si="1"/>
        <v>4046</v>
      </c>
      <c r="K10" s="84">
        <f t="shared" si="1"/>
        <v>2955</v>
      </c>
      <c r="L10" s="84">
        <f t="shared" si="1"/>
        <v>2899</v>
      </c>
      <c r="M10" s="84">
        <f t="shared" si="1"/>
        <v>1813</v>
      </c>
      <c r="N10" s="85">
        <f t="shared" si="1"/>
        <v>2173</v>
      </c>
      <c r="O10" s="84">
        <f t="shared" si="1"/>
        <v>13886</v>
      </c>
      <c r="P10" s="88">
        <f t="shared" si="1"/>
        <v>15649</v>
      </c>
    </row>
    <row r="11" spans="3:16" ht="17.25" customHeight="1">
      <c r="C11" s="81"/>
      <c r="D11" s="89"/>
      <c r="E11" s="90" t="s">
        <v>124</v>
      </c>
      <c r="F11" s="91">
        <f>SUM('[1]様式2償還'!F11,'[1]様式2現物'!F11)</f>
        <v>3</v>
      </c>
      <c r="G11" s="92">
        <f>SUM('[1]様式2償還'!G11,'[1]様式2現物'!G11)</f>
        <v>0</v>
      </c>
      <c r="H11" s="86">
        <f aca="true" t="shared" si="2" ref="H11:H39">SUM(F11:G11)</f>
        <v>3</v>
      </c>
      <c r="I11" s="93">
        <f>SUM('[1]様式2償還'!I11,'[1]様式2現物'!I11)</f>
        <v>0</v>
      </c>
      <c r="J11" s="92">
        <f>SUM('[1]様式2償還'!J11,'[1]様式2現物'!J11)</f>
        <v>1749</v>
      </c>
      <c r="K11" s="91">
        <f>SUM('[1]様式2償還'!K11,'[1]様式2現物'!K11)</f>
        <v>1034</v>
      </c>
      <c r="L11" s="91">
        <f>SUM('[1]様式2償還'!L11,'[1]様式2現物'!L11)</f>
        <v>951</v>
      </c>
      <c r="M11" s="91">
        <f>SUM('[1]様式2償還'!M11,'[1]様式2現物'!M11)</f>
        <v>513</v>
      </c>
      <c r="N11" s="92">
        <f>SUM('[1]様式2償還'!N11,'[1]様式2現物'!N11)</f>
        <v>605</v>
      </c>
      <c r="O11" s="84">
        <f aca="true" t="shared" si="3" ref="O11:O44">SUM(I11:N11)</f>
        <v>4852</v>
      </c>
      <c r="P11" s="88">
        <f aca="true" t="shared" si="4" ref="P11:P44">H11+O11</f>
        <v>4855</v>
      </c>
    </row>
    <row r="12" spans="3:16" ht="17.25" customHeight="1">
      <c r="C12" s="81"/>
      <c r="D12" s="89"/>
      <c r="E12" s="90" t="s">
        <v>125</v>
      </c>
      <c r="F12" s="91">
        <f>SUM('[1]様式2償還'!F12,'[1]様式2現物'!F12)</f>
        <v>1</v>
      </c>
      <c r="G12" s="92">
        <f>SUM('[1]様式2償還'!G12,'[1]様式2現物'!G12)</f>
        <v>2</v>
      </c>
      <c r="H12" s="86">
        <f t="shared" si="2"/>
        <v>3</v>
      </c>
      <c r="I12" s="93">
        <f>SUM('[1]様式2償還'!I12,'[1]様式2現物'!I12)</f>
        <v>0</v>
      </c>
      <c r="J12" s="92">
        <f>SUM('[1]様式2償還'!J12,'[1]様式2現物'!J12)</f>
        <v>10</v>
      </c>
      <c r="K12" s="91">
        <f>SUM('[1]様式2償還'!K12,'[1]様式2現物'!K12)</f>
        <v>10</v>
      </c>
      <c r="L12" s="91">
        <f>SUM('[1]様式2償還'!L12,'[1]様式2現物'!L12)</f>
        <v>28</v>
      </c>
      <c r="M12" s="91">
        <f>SUM('[1]様式2償還'!M12,'[1]様式2現物'!M12)</f>
        <v>37</v>
      </c>
      <c r="N12" s="92">
        <f>SUM('[1]様式2償還'!N12,'[1]様式2現物'!N12)</f>
        <v>173</v>
      </c>
      <c r="O12" s="84">
        <f t="shared" si="3"/>
        <v>258</v>
      </c>
      <c r="P12" s="88">
        <f t="shared" si="4"/>
        <v>261</v>
      </c>
    </row>
    <row r="13" spans="3:16" ht="17.25" customHeight="1">
      <c r="C13" s="81"/>
      <c r="D13" s="89"/>
      <c r="E13" s="90" t="s">
        <v>126</v>
      </c>
      <c r="F13" s="91">
        <f>SUM('[1]様式2償還'!F13,'[1]様式2現物'!F13)</f>
        <v>297</v>
      </c>
      <c r="G13" s="92">
        <f>SUM('[1]様式2償還'!G13,'[1]様式2現物'!G13)</f>
        <v>482</v>
      </c>
      <c r="H13" s="86">
        <f t="shared" si="2"/>
        <v>779</v>
      </c>
      <c r="I13" s="93">
        <f>SUM('[1]様式2償還'!I13,'[1]様式2現物'!I13)</f>
        <v>0</v>
      </c>
      <c r="J13" s="92">
        <f>SUM('[1]様式2償還'!J13,'[1]様式2現物'!J13)</f>
        <v>908</v>
      </c>
      <c r="K13" s="91">
        <f>SUM('[1]様式2償還'!K13,'[1]様式2現物'!K13)</f>
        <v>608</v>
      </c>
      <c r="L13" s="91">
        <f>SUM('[1]様式2償還'!L13,'[1]様式2現物'!L13)</f>
        <v>565</v>
      </c>
      <c r="M13" s="91">
        <f>SUM('[1]様式2償還'!M13,'[1]様式2現物'!M13)</f>
        <v>336</v>
      </c>
      <c r="N13" s="92">
        <f>SUM('[1]様式2償還'!N13,'[1]様式2現物'!N13)</f>
        <v>402</v>
      </c>
      <c r="O13" s="84">
        <f t="shared" si="3"/>
        <v>2819</v>
      </c>
      <c r="P13" s="88">
        <f t="shared" si="4"/>
        <v>3598</v>
      </c>
    </row>
    <row r="14" spans="3:16" ht="17.25" customHeight="1">
      <c r="C14" s="81"/>
      <c r="D14" s="89"/>
      <c r="E14" s="90" t="s">
        <v>127</v>
      </c>
      <c r="F14" s="91">
        <f>SUM('[1]様式2償還'!F14,'[1]様式2現物'!F14)</f>
        <v>37</v>
      </c>
      <c r="G14" s="92">
        <f>SUM('[1]様式2償還'!G14,'[1]様式2現物'!G14)</f>
        <v>83</v>
      </c>
      <c r="H14" s="86">
        <f t="shared" si="2"/>
        <v>120</v>
      </c>
      <c r="I14" s="93">
        <f>SUM('[1]様式2償還'!I14,'[1]様式2現物'!I14)</f>
        <v>0</v>
      </c>
      <c r="J14" s="92">
        <f>SUM('[1]様式2償還'!J14,'[1]様式2現物'!J14)</f>
        <v>72</v>
      </c>
      <c r="K14" s="91">
        <f>SUM('[1]様式2償還'!K14,'[1]様式2現物'!K14)</f>
        <v>77</v>
      </c>
      <c r="L14" s="91">
        <f>SUM('[1]様式2償還'!L14,'[1]様式2現物'!L14)</f>
        <v>60</v>
      </c>
      <c r="M14" s="91">
        <f>SUM('[1]様式2償還'!M14,'[1]様式2現物'!M14)</f>
        <v>34</v>
      </c>
      <c r="N14" s="92">
        <f>SUM('[1]様式2償還'!N14,'[1]様式2現物'!N14)</f>
        <v>29</v>
      </c>
      <c r="O14" s="84">
        <f t="shared" si="3"/>
        <v>272</v>
      </c>
      <c r="P14" s="88">
        <f t="shared" si="4"/>
        <v>392</v>
      </c>
    </row>
    <row r="15" spans="3:16" ht="17.25" customHeight="1">
      <c r="C15" s="81"/>
      <c r="D15" s="89"/>
      <c r="E15" s="90" t="s">
        <v>128</v>
      </c>
      <c r="F15" s="91">
        <f>SUM('[1]様式2償還'!F15,'[1]様式2現物'!F15)</f>
        <v>294</v>
      </c>
      <c r="G15" s="92">
        <f>SUM('[1]様式2償還'!G15,'[1]様式2現物'!G15)</f>
        <v>564</v>
      </c>
      <c r="H15" s="86">
        <f t="shared" si="2"/>
        <v>858</v>
      </c>
      <c r="I15" s="93">
        <f>SUM('[1]様式2償還'!I15,'[1]様式2現物'!I15)</f>
        <v>0</v>
      </c>
      <c r="J15" s="92">
        <f>SUM('[1]様式2償還'!J15,'[1]様式2現物'!J15)</f>
        <v>1307</v>
      </c>
      <c r="K15" s="91">
        <f>SUM('[1]様式2償還'!K15,'[1]様式2現物'!K15)</f>
        <v>1226</v>
      </c>
      <c r="L15" s="91">
        <f>SUM('[1]様式2償還'!L15,'[1]様式2現物'!L15)</f>
        <v>1295</v>
      </c>
      <c r="M15" s="91">
        <f>SUM('[1]様式2償還'!M15,'[1]様式2現物'!M15)</f>
        <v>893</v>
      </c>
      <c r="N15" s="92">
        <f>SUM('[1]様式2償還'!N15,'[1]様式2現物'!N15)</f>
        <v>964</v>
      </c>
      <c r="O15" s="84">
        <f t="shared" si="3"/>
        <v>5685</v>
      </c>
      <c r="P15" s="88">
        <f t="shared" si="4"/>
        <v>6543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403</v>
      </c>
      <c r="G16" s="85">
        <f t="shared" si="5"/>
        <v>344</v>
      </c>
      <c r="H16" s="86">
        <f t="shared" si="5"/>
        <v>747</v>
      </c>
      <c r="I16" s="87">
        <f t="shared" si="5"/>
        <v>0</v>
      </c>
      <c r="J16" s="85">
        <f t="shared" si="5"/>
        <v>1672</v>
      </c>
      <c r="K16" s="84">
        <f t="shared" si="5"/>
        <v>979</v>
      </c>
      <c r="L16" s="84">
        <f t="shared" si="5"/>
        <v>815</v>
      </c>
      <c r="M16" s="84">
        <f t="shared" si="5"/>
        <v>357</v>
      </c>
      <c r="N16" s="85">
        <f t="shared" si="5"/>
        <v>195</v>
      </c>
      <c r="O16" s="84">
        <f t="shared" si="5"/>
        <v>4018</v>
      </c>
      <c r="P16" s="88">
        <f t="shared" si="5"/>
        <v>4765</v>
      </c>
    </row>
    <row r="17" spans="3:16" ht="17.25" customHeight="1">
      <c r="C17" s="81"/>
      <c r="D17" s="89"/>
      <c r="E17" s="95" t="s">
        <v>129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1202</v>
      </c>
      <c r="K17" s="91">
        <f>SUM('[1]様式2償還'!K17,'[1]様式2現物'!K17)</f>
        <v>705</v>
      </c>
      <c r="L17" s="91">
        <f>SUM('[1]様式2償還'!L17,'[1]様式2現物'!L17)</f>
        <v>621</v>
      </c>
      <c r="M17" s="91">
        <f>SUM('[1]様式2償還'!M17,'[1]様式2現物'!M17)</f>
        <v>275</v>
      </c>
      <c r="N17" s="92">
        <f>SUM('[1]様式2償還'!N17,'[1]様式2現物'!N17)</f>
        <v>146</v>
      </c>
      <c r="O17" s="84">
        <f t="shared" si="3"/>
        <v>2949</v>
      </c>
      <c r="P17" s="88">
        <f t="shared" si="4"/>
        <v>2949</v>
      </c>
    </row>
    <row r="18" spans="3:16" ht="17.25" customHeight="1">
      <c r="C18" s="81"/>
      <c r="D18" s="89"/>
      <c r="E18" s="95" t="s">
        <v>130</v>
      </c>
      <c r="F18" s="91">
        <f>SUM('[1]様式2償還'!F18,'[1]様式2現物'!F18)</f>
        <v>403</v>
      </c>
      <c r="G18" s="92">
        <f>SUM('[1]様式2償還'!G18,'[1]様式2現物'!G18)</f>
        <v>344</v>
      </c>
      <c r="H18" s="86">
        <f t="shared" si="2"/>
        <v>747</v>
      </c>
      <c r="I18" s="93">
        <f>SUM('[1]様式2償還'!I18,'[1]様式2現物'!I18)</f>
        <v>0</v>
      </c>
      <c r="J18" s="92">
        <f>SUM('[1]様式2償還'!J18,'[1]様式2現物'!J18)</f>
        <v>470</v>
      </c>
      <c r="K18" s="91">
        <f>SUM('[1]様式2償還'!K18,'[1]様式2現物'!K18)</f>
        <v>274</v>
      </c>
      <c r="L18" s="91">
        <f>SUM('[1]様式2償還'!L18,'[1]様式2現物'!L18)</f>
        <v>194</v>
      </c>
      <c r="M18" s="91">
        <f>SUM('[1]様式2償還'!M18,'[1]様式2現物'!M18)</f>
        <v>82</v>
      </c>
      <c r="N18" s="92">
        <f>SUM('[1]様式2償還'!N18,'[1]様式2現物'!N18)</f>
        <v>49</v>
      </c>
      <c r="O18" s="84">
        <f t="shared" si="3"/>
        <v>1069</v>
      </c>
      <c r="P18" s="88">
        <f t="shared" si="4"/>
        <v>1816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8</v>
      </c>
      <c r="G19" s="85">
        <f t="shared" si="6"/>
        <v>25</v>
      </c>
      <c r="H19" s="86">
        <f t="shared" si="6"/>
        <v>33</v>
      </c>
      <c r="I19" s="87">
        <f t="shared" si="6"/>
        <v>0</v>
      </c>
      <c r="J19" s="85">
        <f t="shared" si="6"/>
        <v>192</v>
      </c>
      <c r="K19" s="84">
        <f t="shared" si="6"/>
        <v>207</v>
      </c>
      <c r="L19" s="84">
        <f t="shared" si="6"/>
        <v>318</v>
      </c>
      <c r="M19" s="84">
        <f t="shared" si="6"/>
        <v>171</v>
      </c>
      <c r="N19" s="85">
        <f t="shared" si="6"/>
        <v>121</v>
      </c>
      <c r="O19" s="84">
        <f t="shared" si="6"/>
        <v>1009</v>
      </c>
      <c r="P19" s="88">
        <f t="shared" si="6"/>
        <v>1042</v>
      </c>
    </row>
    <row r="20" spans="3:16" ht="17.25" customHeight="1">
      <c r="C20" s="81"/>
      <c r="D20" s="89"/>
      <c r="E20" s="90" t="s">
        <v>131</v>
      </c>
      <c r="F20" s="91">
        <f>SUM('[1]様式2償還'!F20,'[1]様式2現物'!F20)</f>
        <v>6</v>
      </c>
      <c r="G20" s="92">
        <f>SUM('[1]様式2償還'!G20,'[1]様式2現物'!G20)</f>
        <v>24</v>
      </c>
      <c r="H20" s="86">
        <f t="shared" si="2"/>
        <v>30</v>
      </c>
      <c r="I20" s="93">
        <f>SUM('[1]様式2償還'!I20,'[1]様式2現物'!I20)</f>
        <v>0</v>
      </c>
      <c r="J20" s="92">
        <f>SUM('[1]様式2償還'!J20,'[1]様式2現物'!J20)</f>
        <v>179</v>
      </c>
      <c r="K20" s="91">
        <f>SUM('[1]様式2償還'!K20,'[1]様式2現物'!K20)</f>
        <v>178</v>
      </c>
      <c r="L20" s="91">
        <f>SUM('[1]様式2償還'!L20,'[1]様式2現物'!L20)</f>
        <v>288</v>
      </c>
      <c r="M20" s="91">
        <f>SUM('[1]様式2償還'!M20,'[1]様式2現物'!M20)</f>
        <v>152</v>
      </c>
      <c r="N20" s="92">
        <f>SUM('[1]様式2償還'!N20,'[1]様式2現物'!N20)</f>
        <v>99</v>
      </c>
      <c r="O20" s="84">
        <f t="shared" si="3"/>
        <v>896</v>
      </c>
      <c r="P20" s="88">
        <f t="shared" si="4"/>
        <v>926</v>
      </c>
    </row>
    <row r="21" spans="3:16" ht="24.75" customHeight="1">
      <c r="C21" s="81"/>
      <c r="D21" s="89"/>
      <c r="E21" s="96" t="s">
        <v>132</v>
      </c>
      <c r="F21" s="91">
        <f>SUM('[1]様式2償還'!F21,'[1]様式2現物'!F21)</f>
        <v>2</v>
      </c>
      <c r="G21" s="92">
        <f>SUM('[1]様式2償還'!G21,'[1]様式2現物'!G21)</f>
        <v>1</v>
      </c>
      <c r="H21" s="86">
        <f t="shared" si="2"/>
        <v>3</v>
      </c>
      <c r="I21" s="93">
        <f>SUM('[1]様式2償還'!I21,'[1]様式2現物'!I21)</f>
        <v>0</v>
      </c>
      <c r="J21" s="92">
        <f>SUM('[1]様式2償還'!J21,'[1]様式2現物'!J21)</f>
        <v>13</v>
      </c>
      <c r="K21" s="91">
        <f>SUM('[1]様式2償還'!K21,'[1]様式2現物'!K21)</f>
        <v>28</v>
      </c>
      <c r="L21" s="91">
        <f>SUM('[1]様式2償還'!L21,'[1]様式2現物'!L21)</f>
        <v>28</v>
      </c>
      <c r="M21" s="91">
        <f>SUM('[1]様式2償還'!M21,'[1]様式2現物'!M21)</f>
        <v>19</v>
      </c>
      <c r="N21" s="92">
        <f>SUM('[1]様式2償還'!N21,'[1]様式2現物'!N21)</f>
        <v>21</v>
      </c>
      <c r="O21" s="84">
        <f t="shared" si="3"/>
        <v>109</v>
      </c>
      <c r="P21" s="88">
        <f t="shared" si="4"/>
        <v>112</v>
      </c>
    </row>
    <row r="22" spans="3:16" ht="24.75" customHeight="1">
      <c r="C22" s="81"/>
      <c r="D22" s="89"/>
      <c r="E22" s="96" t="s">
        <v>133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1</v>
      </c>
      <c r="L22" s="91">
        <f>SUM('[1]様式2償還'!L22,'[1]様式2現物'!L22)</f>
        <v>2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4</v>
      </c>
      <c r="P22" s="88">
        <f>H22+O22</f>
        <v>4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1155</v>
      </c>
      <c r="G24" s="85">
        <f t="shared" si="7"/>
        <v>1397</v>
      </c>
      <c r="H24" s="86">
        <f t="shared" si="7"/>
        <v>2552</v>
      </c>
      <c r="I24" s="87">
        <f t="shared" si="7"/>
        <v>0</v>
      </c>
      <c r="J24" s="85">
        <f t="shared" si="7"/>
        <v>1987</v>
      </c>
      <c r="K24" s="84">
        <f t="shared" si="7"/>
        <v>1452</v>
      </c>
      <c r="L24" s="84">
        <f t="shared" si="7"/>
        <v>1266</v>
      </c>
      <c r="M24" s="84">
        <f t="shared" si="7"/>
        <v>694</v>
      </c>
      <c r="N24" s="85">
        <f t="shared" si="7"/>
        <v>629</v>
      </c>
      <c r="O24" s="84">
        <f t="shared" si="7"/>
        <v>6028</v>
      </c>
      <c r="P24" s="88">
        <f t="shared" si="7"/>
        <v>8580</v>
      </c>
    </row>
    <row r="25" spans="3:16" ht="17.25" customHeight="1">
      <c r="C25" s="81"/>
      <c r="D25" s="89"/>
      <c r="E25" s="97" t="s">
        <v>134</v>
      </c>
      <c r="F25" s="91">
        <f>SUM('[1]様式2償還'!F25,'[1]様式2現物'!F25)</f>
        <v>1094</v>
      </c>
      <c r="G25" s="92">
        <f>SUM('[1]様式2償還'!G25,'[1]様式2現物'!G25)</f>
        <v>1343</v>
      </c>
      <c r="H25" s="86">
        <f t="shared" si="2"/>
        <v>2437</v>
      </c>
      <c r="I25" s="93">
        <f>SUM('[1]様式2償還'!I25,'[1]様式2現物'!I25)</f>
        <v>0</v>
      </c>
      <c r="J25" s="92">
        <f>SUM('[1]様式2償還'!J25,'[1]様式2現物'!J25)</f>
        <v>1937</v>
      </c>
      <c r="K25" s="91">
        <f>SUM('[1]様式2償還'!K25,'[1]様式2現物'!K25)</f>
        <v>1427</v>
      </c>
      <c r="L25" s="91">
        <f>SUM('[1]様式2償還'!L25,'[1]様式2現物'!L25)</f>
        <v>1229</v>
      </c>
      <c r="M25" s="91">
        <f>SUM('[1]様式2償還'!M25,'[1]様式2現物'!M25)</f>
        <v>671</v>
      </c>
      <c r="N25" s="92">
        <f>SUM('[1]様式2償還'!N25,'[1]様式2現物'!N25)</f>
        <v>624</v>
      </c>
      <c r="O25" s="84">
        <f t="shared" si="3"/>
        <v>5888</v>
      </c>
      <c r="P25" s="88">
        <f t="shared" si="4"/>
        <v>8325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30</v>
      </c>
      <c r="G26" s="92">
        <f>SUM('[1]様式2償還'!G26,'[1]様式2現物'!G26)</f>
        <v>26</v>
      </c>
      <c r="H26" s="86">
        <f t="shared" si="2"/>
        <v>56</v>
      </c>
      <c r="I26" s="93">
        <f>SUM('[1]様式2償還'!I26,'[1]様式2現物'!I26)</f>
        <v>0</v>
      </c>
      <c r="J26" s="92">
        <f>SUM('[1]様式2償還'!J26,'[1]様式2現物'!J26)</f>
        <v>33</v>
      </c>
      <c r="K26" s="91">
        <f>SUM('[1]様式2償還'!K26,'[1]様式2現物'!K26)</f>
        <v>12</v>
      </c>
      <c r="L26" s="91">
        <f>SUM('[1]様式2償還'!L26,'[1]様式2現物'!L26)</f>
        <v>24</v>
      </c>
      <c r="M26" s="91">
        <f>SUM('[1]様式2償還'!M26,'[1]様式2現物'!M26)</f>
        <v>13</v>
      </c>
      <c r="N26" s="92">
        <f>SUM('[1]様式2償還'!N26,'[1]様式2現物'!N26)</f>
        <v>2</v>
      </c>
      <c r="O26" s="84">
        <f t="shared" si="3"/>
        <v>84</v>
      </c>
      <c r="P26" s="88">
        <f t="shared" si="4"/>
        <v>140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31</v>
      </c>
      <c r="G27" s="92">
        <f>SUM('[1]様式2償還'!G27,'[1]様式2現物'!G27)</f>
        <v>28</v>
      </c>
      <c r="H27" s="86">
        <f t="shared" si="2"/>
        <v>59</v>
      </c>
      <c r="I27" s="93">
        <f>SUM('[1]様式2償還'!I27,'[1]様式2現物'!I27)</f>
        <v>0</v>
      </c>
      <c r="J27" s="92">
        <f>SUM('[1]様式2償還'!J27,'[1]様式2現物'!J27)</f>
        <v>17</v>
      </c>
      <c r="K27" s="91">
        <f>SUM('[1]様式2償還'!K27,'[1]様式2現物'!K27)</f>
        <v>13</v>
      </c>
      <c r="L27" s="91">
        <f>SUM('[1]様式2償還'!L27,'[1]様式2現物'!L27)</f>
        <v>13</v>
      </c>
      <c r="M27" s="91">
        <f>SUM('[1]様式2償還'!M27,'[1]様式2現物'!M27)</f>
        <v>10</v>
      </c>
      <c r="N27" s="92">
        <f>SUM('[1]様式2償還'!N27,'[1]様式2現物'!N27)</f>
        <v>3</v>
      </c>
      <c r="O27" s="84">
        <f t="shared" si="3"/>
        <v>56</v>
      </c>
      <c r="P27" s="88">
        <f t="shared" si="4"/>
        <v>115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105</v>
      </c>
      <c r="G28" s="92">
        <f>SUM('[1]様式2償還'!G28,'[1]様式2現物'!G28)</f>
        <v>166</v>
      </c>
      <c r="H28" s="86">
        <f t="shared" si="2"/>
        <v>271</v>
      </c>
      <c r="I28" s="93">
        <f>SUM('[1]様式2償還'!I28,'[1]様式2現物'!I28)</f>
        <v>0</v>
      </c>
      <c r="J28" s="92">
        <f>SUM('[1]様式2償還'!J28,'[1]様式2現物'!J28)</f>
        <v>248</v>
      </c>
      <c r="K28" s="91">
        <f>SUM('[1]様式2償還'!K28,'[1]様式2現物'!K28)</f>
        <v>193</v>
      </c>
      <c r="L28" s="91">
        <f>SUM('[1]様式2償還'!L28,'[1]様式2現物'!L28)</f>
        <v>240</v>
      </c>
      <c r="M28" s="91">
        <f>SUM('[1]様式2償還'!M28,'[1]様式2現物'!M28)</f>
        <v>155</v>
      </c>
      <c r="N28" s="92">
        <f>SUM('[1]様式2償還'!N28,'[1]様式2現物'!N28)</f>
        <v>147</v>
      </c>
      <c r="O28" s="84">
        <f t="shared" si="3"/>
        <v>983</v>
      </c>
      <c r="P28" s="88">
        <f t="shared" si="4"/>
        <v>1254</v>
      </c>
    </row>
    <row r="29" spans="3:16" ht="17.25" customHeight="1">
      <c r="C29" s="101"/>
      <c r="D29" s="102" t="s">
        <v>135</v>
      </c>
      <c r="E29" s="103"/>
      <c r="F29" s="139">
        <f>SUM('[1]様式2償還'!F29,'[1]様式2現物'!F29)</f>
        <v>1593</v>
      </c>
      <c r="G29" s="140">
        <f>SUM('[1]様式2償還'!G29,'[1]様式2現物'!G29)</f>
        <v>1781</v>
      </c>
      <c r="H29" s="104">
        <f t="shared" si="2"/>
        <v>3374</v>
      </c>
      <c r="I29" s="141">
        <f>SUM('[1]様式2償還'!I29,'[1]様式2現物'!I29)</f>
        <v>0</v>
      </c>
      <c r="J29" s="140">
        <f>SUM('[1]様式2償還'!J29,'[1]様式2現物'!J29)</f>
        <v>3212</v>
      </c>
      <c r="K29" s="139">
        <f>SUM('[1]様式2償還'!K29,'[1]様式2現物'!K29)</f>
        <v>1870</v>
      </c>
      <c r="L29" s="139">
        <f>SUM('[1]様式2償還'!L29,'[1]様式2現物'!L29)</f>
        <v>1524</v>
      </c>
      <c r="M29" s="139">
        <f>SUM('[1]様式2償還'!M29,'[1]様式2現物'!M29)</f>
        <v>737</v>
      </c>
      <c r="N29" s="140">
        <f>SUM('[1]様式2償還'!N29,'[1]様式2現物'!N29)</f>
        <v>637</v>
      </c>
      <c r="O29" s="104">
        <f t="shared" si="3"/>
        <v>7980</v>
      </c>
      <c r="P29" s="105">
        <f t="shared" si="4"/>
        <v>11354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9</v>
      </c>
      <c r="G30" s="77">
        <f t="shared" si="8"/>
        <v>23</v>
      </c>
      <c r="H30" s="78">
        <f t="shared" si="8"/>
        <v>32</v>
      </c>
      <c r="I30" s="79">
        <f t="shared" si="8"/>
        <v>0</v>
      </c>
      <c r="J30" s="77">
        <f t="shared" si="8"/>
        <v>920</v>
      </c>
      <c r="K30" s="76">
        <f t="shared" si="8"/>
        <v>564</v>
      </c>
      <c r="L30" s="76">
        <f t="shared" si="8"/>
        <v>536</v>
      </c>
      <c r="M30" s="76">
        <f t="shared" si="8"/>
        <v>246</v>
      </c>
      <c r="N30" s="77">
        <f t="shared" si="8"/>
        <v>180</v>
      </c>
      <c r="O30" s="76">
        <f t="shared" si="8"/>
        <v>2446</v>
      </c>
      <c r="P30" s="80">
        <f t="shared" si="8"/>
        <v>2478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17</v>
      </c>
      <c r="K31" s="91">
        <f>SUM('[1]様式2償還'!K31,'[1]様式2現物'!K31)</f>
        <v>22</v>
      </c>
      <c r="L31" s="91">
        <f>SUM('[1]様式2償還'!L31,'[1]様式2現物'!L31)</f>
        <v>26</v>
      </c>
      <c r="M31" s="91">
        <f>SUM('[1]様式2償還'!M31,'[1]様式2現物'!M31)</f>
        <v>10</v>
      </c>
      <c r="N31" s="92">
        <f>SUM('[1]様式2償還'!N31,'[1]様式2現物'!N31)</f>
        <v>3</v>
      </c>
      <c r="O31" s="84">
        <f>SUM(I31:N31)</f>
        <v>78</v>
      </c>
      <c r="P31" s="88">
        <f>H31+O31</f>
        <v>78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153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764</v>
      </c>
      <c r="K33" s="91">
        <f>SUM('[1]様式2償還'!K33,'[1]様式2現物'!K33)</f>
        <v>399</v>
      </c>
      <c r="L33" s="91">
        <f>SUM('[1]様式2償還'!L33,'[1]様式2現物'!L33)</f>
        <v>326</v>
      </c>
      <c r="M33" s="91">
        <f>SUM('[1]様式2償還'!M33,'[1]様式2現物'!M33)</f>
        <v>120</v>
      </c>
      <c r="N33" s="92">
        <f>SUM('[1]様式2償還'!N33,'[1]様式2現物'!N33)</f>
        <v>93</v>
      </c>
      <c r="O33" s="84">
        <f t="shared" si="3"/>
        <v>1702</v>
      </c>
      <c r="P33" s="88">
        <f t="shared" si="4"/>
        <v>1702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6</v>
      </c>
      <c r="G34" s="92">
        <f>SUM('[1]様式2償還'!G34,'[1]様式2現物'!G34)</f>
        <v>9</v>
      </c>
      <c r="H34" s="86">
        <f t="shared" si="2"/>
        <v>15</v>
      </c>
      <c r="I34" s="93">
        <f>SUM('[1]様式2償還'!I34,'[1]様式2現物'!I34)</f>
        <v>0</v>
      </c>
      <c r="J34" s="92">
        <f>SUM('[1]様式2償還'!J34,'[1]様式2現物'!J34)</f>
        <v>39</v>
      </c>
      <c r="K34" s="91">
        <f>SUM('[1]様式2償還'!K34,'[1]様式2現物'!K34)</f>
        <v>37</v>
      </c>
      <c r="L34" s="91">
        <f>SUM('[1]様式2償還'!L34,'[1]様式2現物'!L34)</f>
        <v>62</v>
      </c>
      <c r="M34" s="91">
        <f>SUM('[1]様式2償還'!M34,'[1]様式2現物'!M34)</f>
        <v>35</v>
      </c>
      <c r="N34" s="92">
        <f>SUM('[1]様式2償還'!N34,'[1]様式2現物'!N34)</f>
        <v>25</v>
      </c>
      <c r="O34" s="84">
        <f t="shared" si="3"/>
        <v>198</v>
      </c>
      <c r="P34" s="88">
        <f t="shared" si="4"/>
        <v>213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3</v>
      </c>
      <c r="G35" s="92">
        <f>SUM('[1]様式2償還'!G35,'[1]様式2現物'!G35)</f>
        <v>5</v>
      </c>
      <c r="H35" s="86">
        <f t="shared" si="2"/>
        <v>8</v>
      </c>
      <c r="I35" s="93">
        <f>SUM('[1]様式2償還'!I35,'[1]様式2現物'!I35)</f>
        <v>0</v>
      </c>
      <c r="J35" s="92">
        <f>SUM('[1]様式2償還'!J35,'[1]様式2現物'!J35)</f>
        <v>20</v>
      </c>
      <c r="K35" s="91">
        <f>SUM('[1]様式2償還'!K35,'[1]様式2現物'!K35)</f>
        <v>20</v>
      </c>
      <c r="L35" s="91">
        <f>SUM('[1]様式2償還'!L35,'[1]様式2現物'!L35)</f>
        <v>15</v>
      </c>
      <c r="M35" s="91">
        <f>SUM('[1]様式2償還'!M35,'[1]様式2現物'!M35)</f>
        <v>9</v>
      </c>
      <c r="N35" s="92">
        <f>SUM('[1]様式2償還'!N35,'[1]様式2現物'!N35)</f>
        <v>4</v>
      </c>
      <c r="O35" s="84">
        <f t="shared" si="3"/>
        <v>68</v>
      </c>
      <c r="P35" s="88">
        <f t="shared" si="4"/>
        <v>76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9</v>
      </c>
      <c r="H36" s="86">
        <f t="shared" si="2"/>
        <v>9</v>
      </c>
      <c r="I36" s="93">
        <f>SUM('[1]様式2償還'!I36,'[1]様式2現物'!I36)</f>
        <v>0</v>
      </c>
      <c r="J36" s="92">
        <f>SUM('[1]様式2償還'!J36,'[1]様式2現物'!J36)</f>
        <v>79</v>
      </c>
      <c r="K36" s="91">
        <f>SUM('[1]様式2償還'!K36,'[1]様式2現物'!K36)</f>
        <v>86</v>
      </c>
      <c r="L36" s="91">
        <f>SUM('[1]様式2償還'!L36,'[1]様式2現物'!L36)</f>
        <v>96</v>
      </c>
      <c r="M36" s="91">
        <f>SUM('[1]様式2償還'!M36,'[1]様式2現物'!M36)</f>
        <v>55</v>
      </c>
      <c r="N36" s="92">
        <f>SUM('[1]様式2償還'!N36,'[1]様式2現物'!N36)</f>
        <v>31</v>
      </c>
      <c r="O36" s="84">
        <f t="shared" si="3"/>
        <v>347</v>
      </c>
      <c r="P36" s="88">
        <f t="shared" si="4"/>
        <v>356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0</v>
      </c>
      <c r="L38" s="91">
        <f>SUM('[1]様式2償還'!L38,'[1]様式2現物'!L38)</f>
        <v>11</v>
      </c>
      <c r="M38" s="91">
        <f>SUM('[1]様式2償還'!M38,'[1]様式2現物'!M38)</f>
        <v>17</v>
      </c>
      <c r="N38" s="92">
        <f>SUM('[1]様式2償還'!N38,'[1]様式2現物'!N38)</f>
        <v>23</v>
      </c>
      <c r="O38" s="84">
        <f t="shared" si="3"/>
        <v>52</v>
      </c>
      <c r="P38" s="88">
        <f t="shared" si="4"/>
        <v>52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154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128</v>
      </c>
      <c r="K40" s="76">
        <f t="shared" si="9"/>
        <v>212</v>
      </c>
      <c r="L40" s="76">
        <f t="shared" si="9"/>
        <v>867</v>
      </c>
      <c r="M40" s="76">
        <f t="shared" si="9"/>
        <v>728</v>
      </c>
      <c r="N40" s="77">
        <f t="shared" si="9"/>
        <v>687</v>
      </c>
      <c r="O40" s="76">
        <f t="shared" si="9"/>
        <v>2622</v>
      </c>
      <c r="P40" s="80">
        <f t="shared" si="9"/>
        <v>2622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11</v>
      </c>
      <c r="K41" s="91">
        <f>SUM('[1]様式2償還'!K41,'[1]様式2現物'!K41)</f>
        <v>46</v>
      </c>
      <c r="L41" s="91">
        <f>SUM('[1]様式2償還'!L41,'[1]様式2現物'!L41)</f>
        <v>578</v>
      </c>
      <c r="M41" s="91">
        <f>SUM('[1]様式2償還'!M41,'[1]様式2現物'!M41)</f>
        <v>493</v>
      </c>
      <c r="N41" s="92">
        <f>SUM('[1]様式2償還'!N41,'[1]様式2現物'!N41)</f>
        <v>484</v>
      </c>
      <c r="O41" s="84">
        <f t="shared" si="3"/>
        <v>1612</v>
      </c>
      <c r="P41" s="88">
        <f t="shared" si="4"/>
        <v>1612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117</v>
      </c>
      <c r="K42" s="91">
        <f>SUM('[1]様式2償還'!K42,'[1]様式2現物'!K42)</f>
        <v>166</v>
      </c>
      <c r="L42" s="91">
        <f>SUM('[1]様式2償還'!L42,'[1]様式2現物'!L42)</f>
        <v>284</v>
      </c>
      <c r="M42" s="91">
        <f>SUM('[1]様式2償還'!M42,'[1]様式2現物'!M42)</f>
        <v>219</v>
      </c>
      <c r="N42" s="92">
        <f>SUM('[1]様式2償還'!N42,'[1]様式2現物'!N42)</f>
        <v>153</v>
      </c>
      <c r="O42" s="84">
        <f t="shared" si="3"/>
        <v>939</v>
      </c>
      <c r="P42" s="88">
        <f t="shared" si="4"/>
        <v>939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1</v>
      </c>
      <c r="M43" s="143">
        <f>SUM('[1]様式2償還'!M43,'[1]様式2現物'!M43)</f>
        <v>10</v>
      </c>
      <c r="N43" s="142">
        <f>SUM('[1]様式2償還'!N43,'[1]様式2現物'!N43)</f>
        <v>33</v>
      </c>
      <c r="O43" s="111">
        <f>SUM(I43:N43)</f>
        <v>44</v>
      </c>
      <c r="P43" s="112">
        <f>H43+O43</f>
        <v>44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4</v>
      </c>
      <c r="M44" s="139">
        <f>SUM('[1]様式2償還'!M44,'[1]様式2現物'!M44)</f>
        <v>6</v>
      </c>
      <c r="N44" s="140">
        <f>SUM('[1]様式2償還'!N44,'[1]様式2現物'!N44)</f>
        <v>17</v>
      </c>
      <c r="O44" s="138">
        <f t="shared" si="3"/>
        <v>27</v>
      </c>
      <c r="P44" s="105">
        <f t="shared" si="4"/>
        <v>27</v>
      </c>
    </row>
    <row r="45" spans="3:16" ht="17.25" customHeight="1" thickBot="1">
      <c r="C45" s="113" t="s">
        <v>155</v>
      </c>
      <c r="D45" s="114"/>
      <c r="E45" s="114"/>
      <c r="F45" s="115">
        <f aca="true" t="shared" si="10" ref="F45:P45">F9+F30+F40</f>
        <v>3905</v>
      </c>
      <c r="G45" s="116">
        <f t="shared" si="10"/>
        <v>4867</v>
      </c>
      <c r="H45" s="117">
        <f t="shared" si="10"/>
        <v>8772</v>
      </c>
      <c r="I45" s="118">
        <f t="shared" si="10"/>
        <v>0</v>
      </c>
      <c r="J45" s="116">
        <f t="shared" si="10"/>
        <v>12405</v>
      </c>
      <c r="K45" s="115">
        <f t="shared" si="10"/>
        <v>8432</v>
      </c>
      <c r="L45" s="115">
        <f t="shared" si="10"/>
        <v>8465</v>
      </c>
      <c r="M45" s="115">
        <f t="shared" si="10"/>
        <v>4901</v>
      </c>
      <c r="N45" s="116">
        <f t="shared" si="10"/>
        <v>4769</v>
      </c>
      <c r="O45" s="115">
        <f t="shared" si="10"/>
        <v>38972</v>
      </c>
      <c r="P45" s="119">
        <f t="shared" si="10"/>
        <v>47744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136</v>
      </c>
    </row>
    <row r="50" spans="3:17" ht="13.5">
      <c r="C50" s="59" t="str">
        <f>$C$4</f>
        <v>①-1 総数</v>
      </c>
      <c r="H50" s="198" t="str">
        <f>H4</f>
        <v>令和元年１１月月報（報告用）</v>
      </c>
      <c r="Q50" s="59"/>
    </row>
    <row r="51" spans="4:17" ht="13.5">
      <c r="D51" s="59" t="s">
        <v>156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151</v>
      </c>
      <c r="G54" s="70" t="s">
        <v>152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3951205</v>
      </c>
      <c r="G55" s="77">
        <f aca="true" t="shared" si="11" ref="G55:P55">G56+G62+G65+G70+G72+G73</f>
        <v>7401325</v>
      </c>
      <c r="H55" s="78">
        <f t="shared" si="11"/>
        <v>11352530</v>
      </c>
      <c r="I55" s="79">
        <f t="shared" si="11"/>
        <v>0</v>
      </c>
      <c r="J55" s="77">
        <f t="shared" si="11"/>
        <v>32223664</v>
      </c>
      <c r="K55" s="76">
        <f t="shared" si="11"/>
        <v>26154567</v>
      </c>
      <c r="L55" s="76">
        <f t="shared" si="11"/>
        <v>32074430</v>
      </c>
      <c r="M55" s="76">
        <f t="shared" si="11"/>
        <v>19047721</v>
      </c>
      <c r="N55" s="77">
        <f t="shared" si="11"/>
        <v>21204418</v>
      </c>
      <c r="O55" s="76">
        <f t="shared" si="11"/>
        <v>130704800</v>
      </c>
      <c r="P55" s="80">
        <f t="shared" si="11"/>
        <v>142057330</v>
      </c>
      <c r="Q55" s="59"/>
    </row>
    <row r="56" spans="3:17" ht="17.25" customHeight="1">
      <c r="C56" s="81"/>
      <c r="D56" s="82" t="s">
        <v>157</v>
      </c>
      <c r="E56" s="83"/>
      <c r="F56" s="84">
        <f aca="true" t="shared" si="12" ref="F56:P56">SUM(F57:F61)</f>
        <v>1000007</v>
      </c>
      <c r="G56" s="85">
        <f t="shared" si="12"/>
        <v>2260181</v>
      </c>
      <c r="H56" s="86">
        <f t="shared" si="12"/>
        <v>3260188</v>
      </c>
      <c r="I56" s="87">
        <f t="shared" si="12"/>
        <v>0</v>
      </c>
      <c r="J56" s="85">
        <f t="shared" si="12"/>
        <v>11671385</v>
      </c>
      <c r="K56" s="84">
        <f t="shared" si="12"/>
        <v>10145022</v>
      </c>
      <c r="L56" s="84">
        <f t="shared" si="12"/>
        <v>12982849</v>
      </c>
      <c r="M56" s="84">
        <f t="shared" si="12"/>
        <v>8330086</v>
      </c>
      <c r="N56" s="85">
        <f t="shared" si="12"/>
        <v>11997337</v>
      </c>
      <c r="O56" s="84">
        <f t="shared" si="12"/>
        <v>55126679</v>
      </c>
      <c r="P56" s="88">
        <f t="shared" si="12"/>
        <v>58386867</v>
      </c>
      <c r="Q56" s="59"/>
    </row>
    <row r="57" spans="3:17" ht="17.25" customHeight="1">
      <c r="C57" s="81"/>
      <c r="D57" s="89"/>
      <c r="E57" s="90" t="s">
        <v>158</v>
      </c>
      <c r="F57" s="91">
        <f>SUM('[1]様式2償還'!F57,'[1]様式2現物'!F57)</f>
        <v>0</v>
      </c>
      <c r="G57" s="92">
        <f>SUM('[1]様式2償還'!G57,'[1]様式2現物'!G57)</f>
        <v>-1268</v>
      </c>
      <c r="H57" s="86">
        <f aca="true" t="shared" si="13" ref="H57:H73">SUM(F57:G57)</f>
        <v>-1268</v>
      </c>
      <c r="I57" s="93">
        <f>SUM('[1]様式2償還'!I57,'[1]様式2現物'!I57)</f>
        <v>0</v>
      </c>
      <c r="J57" s="92">
        <f>SUM('[1]様式2償還'!J57,'[1]様式2現物'!J57)</f>
        <v>6677513</v>
      </c>
      <c r="K57" s="91">
        <f>SUM('[1]様式2償還'!K57,'[1]様式2現物'!K57)</f>
        <v>6262425</v>
      </c>
      <c r="L57" s="91">
        <f>SUM('[1]様式2償還'!L57,'[1]様式2現物'!L57)</f>
        <v>9107284</v>
      </c>
      <c r="M57" s="91">
        <f>SUM('[1]様式2償還'!M57,'[1]様式2現物'!M57)</f>
        <v>5771974</v>
      </c>
      <c r="N57" s="92">
        <f>SUM('[1]様式2償還'!N57,'[1]様式2現物'!N57)</f>
        <v>7698691</v>
      </c>
      <c r="O57" s="84">
        <f aca="true" t="shared" si="14" ref="O57:O88">SUM(I57:N57)</f>
        <v>35517887</v>
      </c>
      <c r="P57" s="88">
        <f aca="true" t="shared" si="15" ref="P57:P88">H57+O57</f>
        <v>35516619</v>
      </c>
      <c r="Q57" s="59"/>
    </row>
    <row r="58" spans="3:17" ht="17.25" customHeight="1">
      <c r="C58" s="81"/>
      <c r="D58" s="89"/>
      <c r="E58" s="90" t="s">
        <v>159</v>
      </c>
      <c r="F58" s="91">
        <f>SUM('[1]様式2償還'!F58,'[1]様式2現物'!F58)</f>
        <v>2682</v>
      </c>
      <c r="G58" s="92">
        <f>SUM('[1]様式2償還'!G58,'[1]様式2現物'!G58)</f>
        <v>5364</v>
      </c>
      <c r="H58" s="86">
        <f t="shared" si="13"/>
        <v>8046</v>
      </c>
      <c r="I58" s="93">
        <f>SUM('[1]様式2償還'!I58,'[1]様式2現物'!I58)</f>
        <v>0</v>
      </c>
      <c r="J58" s="92">
        <f>SUM('[1]様式2償還'!J58,'[1]様式2現物'!J58)</f>
        <v>54860</v>
      </c>
      <c r="K58" s="91">
        <f>SUM('[1]様式2償還'!K58,'[1]様式2現物'!K58)</f>
        <v>45782</v>
      </c>
      <c r="L58" s="91">
        <f>SUM('[1]様式2償還'!L58,'[1]様式2現物'!L58)</f>
        <v>187234</v>
      </c>
      <c r="M58" s="91">
        <f>SUM('[1]様式2償還'!M58,'[1]様式2現物'!M58)</f>
        <v>204943</v>
      </c>
      <c r="N58" s="92">
        <f>SUM('[1]様式2償還'!N58,'[1]様式2現物'!N58)</f>
        <v>1032145</v>
      </c>
      <c r="O58" s="84">
        <f t="shared" si="14"/>
        <v>1524964</v>
      </c>
      <c r="P58" s="88">
        <f t="shared" si="15"/>
        <v>1533010</v>
      </c>
      <c r="Q58" s="59"/>
    </row>
    <row r="59" spans="3:17" ht="17.25" customHeight="1">
      <c r="C59" s="81"/>
      <c r="D59" s="89"/>
      <c r="E59" s="90" t="s">
        <v>160</v>
      </c>
      <c r="F59" s="91">
        <f>SUM('[1]様式2償還'!F59,'[1]様式2現物'!F59)</f>
        <v>692689</v>
      </c>
      <c r="G59" s="92">
        <f>SUM('[1]様式2償還'!G59,'[1]様式2現物'!G59)</f>
        <v>1537018</v>
      </c>
      <c r="H59" s="86">
        <f t="shared" si="13"/>
        <v>2229707</v>
      </c>
      <c r="I59" s="93">
        <f>SUM('[1]様式2償還'!I59,'[1]様式2現物'!I59)</f>
        <v>0</v>
      </c>
      <c r="J59" s="92">
        <f>SUM('[1]様式2償還'!J59,'[1]様式2現物'!J59)</f>
        <v>3599003</v>
      </c>
      <c r="K59" s="91">
        <f>SUM('[1]様式2償還'!K59,'[1]様式2現物'!K59)</f>
        <v>2491518</v>
      </c>
      <c r="L59" s="91">
        <f>SUM('[1]様式2償還'!L59,'[1]様式2現物'!L59)</f>
        <v>2364497</v>
      </c>
      <c r="M59" s="91">
        <f>SUM('[1]様式2償還'!M59,'[1]様式2現物'!M59)</f>
        <v>1447839</v>
      </c>
      <c r="N59" s="92">
        <f>SUM('[1]様式2償還'!N59,'[1]様式2現物'!N59)</f>
        <v>2319710</v>
      </c>
      <c r="O59" s="84">
        <f t="shared" si="14"/>
        <v>12222567</v>
      </c>
      <c r="P59" s="88">
        <f t="shared" si="15"/>
        <v>14452274</v>
      </c>
      <c r="Q59" s="59"/>
    </row>
    <row r="60" spans="3:17" ht="17.25" customHeight="1">
      <c r="C60" s="81"/>
      <c r="D60" s="89"/>
      <c r="E60" s="90" t="s">
        <v>161</v>
      </c>
      <c r="F60" s="91">
        <f>SUM('[1]様式2償還'!F60,'[1]様式2現物'!F60)</f>
        <v>87944</v>
      </c>
      <c r="G60" s="92">
        <f>SUM('[1]様式2償還'!G60,'[1]様式2現物'!G60)</f>
        <v>280162</v>
      </c>
      <c r="H60" s="86">
        <f t="shared" si="13"/>
        <v>368106</v>
      </c>
      <c r="I60" s="93">
        <f>SUM('[1]様式2償還'!I60,'[1]様式2現物'!I60)</f>
        <v>0</v>
      </c>
      <c r="J60" s="92">
        <f>SUM('[1]様式2償還'!J60,'[1]様式2現物'!J60)</f>
        <v>271233</v>
      </c>
      <c r="K60" s="91">
        <f>SUM('[1]様式2償還'!K60,'[1]様式2現物'!K60)</f>
        <v>300618</v>
      </c>
      <c r="L60" s="91">
        <f>SUM('[1]様式2償還'!L60,'[1]様式2現物'!L60)</f>
        <v>235555</v>
      </c>
      <c r="M60" s="91">
        <f>SUM('[1]様式2償還'!M60,'[1]様式2現物'!M60)</f>
        <v>116788</v>
      </c>
      <c r="N60" s="92">
        <f>SUM('[1]様式2償還'!N60,'[1]様式2現物'!N60)</f>
        <v>107803</v>
      </c>
      <c r="O60" s="84">
        <f t="shared" si="14"/>
        <v>1031997</v>
      </c>
      <c r="P60" s="88">
        <f t="shared" si="15"/>
        <v>1400103</v>
      </c>
      <c r="Q60" s="59"/>
    </row>
    <row r="61" spans="3:17" ht="17.25" customHeight="1">
      <c r="C61" s="81"/>
      <c r="D61" s="89"/>
      <c r="E61" s="90" t="s">
        <v>162</v>
      </c>
      <c r="F61" s="91">
        <f>SUM('[1]様式2償還'!F61,'[1]様式2現物'!F61)</f>
        <v>216692</v>
      </c>
      <c r="G61" s="92">
        <f>SUM('[1]様式2償還'!G61,'[1]様式2現物'!G61)</f>
        <v>438905</v>
      </c>
      <c r="H61" s="86">
        <f t="shared" si="13"/>
        <v>655597</v>
      </c>
      <c r="I61" s="93">
        <f>SUM('[1]様式2償還'!I61,'[1]様式2現物'!I61)</f>
        <v>0</v>
      </c>
      <c r="J61" s="92">
        <f>SUM('[1]様式2償還'!J61,'[1]様式2現物'!J61)</f>
        <v>1068776</v>
      </c>
      <c r="K61" s="91">
        <f>SUM('[1]様式2償還'!K61,'[1]様式2現物'!K61)</f>
        <v>1044679</v>
      </c>
      <c r="L61" s="91">
        <f>SUM('[1]様式2償還'!L61,'[1]様式2現物'!L61)</f>
        <v>1088279</v>
      </c>
      <c r="M61" s="91">
        <f>SUM('[1]様式2償還'!M61,'[1]様式2現物'!M61)</f>
        <v>788542</v>
      </c>
      <c r="N61" s="92">
        <f>SUM('[1]様式2償還'!N61,'[1]様式2現物'!N61)</f>
        <v>838988</v>
      </c>
      <c r="O61" s="84">
        <f t="shared" si="14"/>
        <v>4829264</v>
      </c>
      <c r="P61" s="88">
        <f t="shared" si="15"/>
        <v>5484861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948793</v>
      </c>
      <c r="G62" s="85">
        <f t="shared" si="16"/>
        <v>1547574</v>
      </c>
      <c r="H62" s="86">
        <f t="shared" si="16"/>
        <v>2496367</v>
      </c>
      <c r="I62" s="87">
        <f t="shared" si="16"/>
        <v>0</v>
      </c>
      <c r="J62" s="85">
        <f t="shared" si="16"/>
        <v>8905477</v>
      </c>
      <c r="K62" s="84">
        <f t="shared" si="16"/>
        <v>6450828</v>
      </c>
      <c r="L62" s="84">
        <f t="shared" si="16"/>
        <v>6355572</v>
      </c>
      <c r="M62" s="84">
        <f t="shared" si="16"/>
        <v>2953275</v>
      </c>
      <c r="N62" s="85">
        <f t="shared" si="16"/>
        <v>1774401</v>
      </c>
      <c r="O62" s="84">
        <f t="shared" si="16"/>
        <v>26439553</v>
      </c>
      <c r="P62" s="88">
        <f t="shared" si="16"/>
        <v>28935920</v>
      </c>
      <c r="Q62" s="59"/>
    </row>
    <row r="63" spans="3:17" ht="17.25" customHeight="1">
      <c r="C63" s="81"/>
      <c r="D63" s="89"/>
      <c r="E63" s="95" t="s">
        <v>163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6584620</v>
      </c>
      <c r="K63" s="91">
        <f>SUM('[1]様式2償還'!K63,'[1]様式2現物'!K63)</f>
        <v>4693637</v>
      </c>
      <c r="L63" s="91">
        <f>SUM('[1]様式2償還'!L63,'[1]様式2現物'!L63)</f>
        <v>5001506</v>
      </c>
      <c r="M63" s="91">
        <f>SUM('[1]様式2償還'!M63,'[1]様式2現物'!M63)</f>
        <v>2247904</v>
      </c>
      <c r="N63" s="92">
        <f>SUM('[1]様式2償還'!N63,'[1]様式2現物'!N63)</f>
        <v>1368609</v>
      </c>
      <c r="O63" s="84">
        <f t="shared" si="14"/>
        <v>19896276</v>
      </c>
      <c r="P63" s="88">
        <f t="shared" si="15"/>
        <v>19896276</v>
      </c>
      <c r="Q63" s="59"/>
    </row>
    <row r="64" spans="3:17" ht="17.25" customHeight="1">
      <c r="C64" s="81"/>
      <c r="D64" s="89"/>
      <c r="E64" s="95" t="s">
        <v>164</v>
      </c>
      <c r="F64" s="91">
        <f>SUM('[1]様式2償還'!F64,'[1]様式2現物'!F64)</f>
        <v>948793</v>
      </c>
      <c r="G64" s="92">
        <f>SUM('[1]様式2償還'!G64,'[1]様式2現物'!G64)</f>
        <v>1547574</v>
      </c>
      <c r="H64" s="86">
        <f t="shared" si="13"/>
        <v>2496367</v>
      </c>
      <c r="I64" s="93">
        <f>SUM('[1]様式2償還'!I64,'[1]様式2現物'!I64)</f>
        <v>0</v>
      </c>
      <c r="J64" s="92">
        <f>SUM('[1]様式2償還'!J64,'[1]様式2現物'!J64)</f>
        <v>2320857</v>
      </c>
      <c r="K64" s="91">
        <f>SUM('[1]様式2償還'!K64,'[1]様式2現物'!K64)</f>
        <v>1757191</v>
      </c>
      <c r="L64" s="91">
        <f>SUM('[1]様式2償還'!L64,'[1]様式2現物'!L64)</f>
        <v>1354066</v>
      </c>
      <c r="M64" s="91">
        <f>SUM('[1]様式2償還'!M64,'[1]様式2現物'!M64)</f>
        <v>705371</v>
      </c>
      <c r="N64" s="92">
        <f>SUM('[1]様式2償還'!N64,'[1]様式2現物'!N64)</f>
        <v>405792</v>
      </c>
      <c r="O64" s="84">
        <f t="shared" si="14"/>
        <v>6543277</v>
      </c>
      <c r="P64" s="88">
        <f t="shared" si="15"/>
        <v>9039644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18566</v>
      </c>
      <c r="G65" s="85">
        <f t="shared" si="17"/>
        <v>87800</v>
      </c>
      <c r="H65" s="86">
        <f t="shared" si="17"/>
        <v>106366</v>
      </c>
      <c r="I65" s="87">
        <f t="shared" si="17"/>
        <v>0</v>
      </c>
      <c r="J65" s="85">
        <f t="shared" si="17"/>
        <v>1077240</v>
      </c>
      <c r="K65" s="84">
        <f t="shared" si="17"/>
        <v>1303081</v>
      </c>
      <c r="L65" s="84">
        <f t="shared" si="17"/>
        <v>3089818</v>
      </c>
      <c r="M65" s="84">
        <f t="shared" si="17"/>
        <v>1599534</v>
      </c>
      <c r="N65" s="85">
        <f t="shared" si="17"/>
        <v>1265623</v>
      </c>
      <c r="O65" s="84">
        <f t="shared" si="17"/>
        <v>8335296</v>
      </c>
      <c r="P65" s="88">
        <f t="shared" si="17"/>
        <v>8441662</v>
      </c>
      <c r="Q65" s="59"/>
    </row>
    <row r="66" spans="3:17" ht="17.25" customHeight="1">
      <c r="C66" s="81"/>
      <c r="D66" s="89"/>
      <c r="E66" s="90" t="s">
        <v>165</v>
      </c>
      <c r="F66" s="91">
        <f>SUM('[1]様式2償還'!F66,'[1]様式2現物'!F66)</f>
        <v>10110</v>
      </c>
      <c r="G66" s="92">
        <f>SUM('[1]様式2償還'!G66,'[1]様式2現物'!G66)</f>
        <v>82658</v>
      </c>
      <c r="H66" s="86">
        <f t="shared" si="13"/>
        <v>92768</v>
      </c>
      <c r="I66" s="93">
        <f>SUM('[1]様式2償還'!I66,'[1]様式2現物'!I66)</f>
        <v>0</v>
      </c>
      <c r="J66" s="92">
        <f>SUM('[1]様式2償還'!J66,'[1]様式2現物'!J66)</f>
        <v>958049</v>
      </c>
      <c r="K66" s="91">
        <f>SUM('[1]様式2償還'!K66,'[1]様式2現物'!K66)</f>
        <v>1157152</v>
      </c>
      <c r="L66" s="91">
        <f>SUM('[1]様式2償還'!L66,'[1]様式2現物'!L66)</f>
        <v>2861533</v>
      </c>
      <c r="M66" s="91">
        <f>SUM('[1]様式2償還'!M66,'[1]様式2現物'!M66)</f>
        <v>1404327</v>
      </c>
      <c r="N66" s="92">
        <f>SUM('[1]様式2償還'!N66,'[1]様式2現物'!N66)</f>
        <v>1069514</v>
      </c>
      <c r="O66" s="84">
        <f t="shared" si="14"/>
        <v>7450575</v>
      </c>
      <c r="P66" s="88">
        <f t="shared" si="15"/>
        <v>7543343</v>
      </c>
      <c r="Q66" s="59"/>
    </row>
    <row r="67" spans="3:17" ht="24.75" customHeight="1">
      <c r="C67" s="81"/>
      <c r="D67" s="89"/>
      <c r="E67" s="96" t="s">
        <v>166</v>
      </c>
      <c r="F67" s="91">
        <f>SUM('[1]様式2償還'!F67,'[1]様式2現物'!F67)</f>
        <v>8456</v>
      </c>
      <c r="G67" s="92">
        <f>SUM('[1]様式2償還'!G67,'[1]様式2現物'!G67)</f>
        <v>5142</v>
      </c>
      <c r="H67" s="86">
        <f t="shared" si="13"/>
        <v>13598</v>
      </c>
      <c r="I67" s="93">
        <f>SUM('[1]様式2償還'!I67,'[1]様式2現物'!I67)</f>
        <v>0</v>
      </c>
      <c r="J67" s="92">
        <f>SUM('[1]様式2償還'!J67,'[1]様式2現物'!J67)</f>
        <v>119191</v>
      </c>
      <c r="K67" s="91">
        <f>SUM('[1]様式2償還'!K67,'[1]様式2現物'!K67)</f>
        <v>139645</v>
      </c>
      <c r="L67" s="91">
        <f>SUM('[1]様式2償還'!L67,'[1]様式2現物'!L67)</f>
        <v>212538</v>
      </c>
      <c r="M67" s="91">
        <f>SUM('[1]様式2償還'!M67,'[1]様式2現物'!M67)</f>
        <v>195207</v>
      </c>
      <c r="N67" s="92">
        <f>SUM('[1]様式2償還'!N67,'[1]様式2現物'!N67)</f>
        <v>182132</v>
      </c>
      <c r="O67" s="84">
        <f t="shared" si="14"/>
        <v>848713</v>
      </c>
      <c r="P67" s="88">
        <f t="shared" si="15"/>
        <v>862311</v>
      </c>
      <c r="Q67" s="59"/>
    </row>
    <row r="68" spans="3:17" ht="24.75" customHeight="1">
      <c r="C68" s="81"/>
      <c r="D68" s="89"/>
      <c r="E68" s="96" t="s">
        <v>167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6284</v>
      </c>
      <c r="L68" s="91">
        <f>SUM('[1]様式2償還'!L68,'[1]様式2現物'!L68)</f>
        <v>15747</v>
      </c>
      <c r="M68" s="91">
        <f>SUM('[1]様式2償還'!M68,'[1]様式2現物'!M68)</f>
        <v>0</v>
      </c>
      <c r="N68" s="92">
        <f>SUM('[1]様式2償還'!N68,'[1]様式2現物'!N68)</f>
        <v>13977</v>
      </c>
      <c r="O68" s="84">
        <f>SUM(I68:N68)</f>
        <v>36008</v>
      </c>
      <c r="P68" s="88">
        <f>H68+O68</f>
        <v>36008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645799</v>
      </c>
      <c r="G70" s="85">
        <f aca="true" t="shared" si="18" ref="G70:P70">SUM(G71)</f>
        <v>1063118</v>
      </c>
      <c r="H70" s="86">
        <f t="shared" si="18"/>
        <v>1708917</v>
      </c>
      <c r="I70" s="87">
        <f t="shared" si="18"/>
        <v>0</v>
      </c>
      <c r="J70" s="85">
        <f t="shared" si="18"/>
        <v>2168744</v>
      </c>
      <c r="K70" s="84">
        <f t="shared" si="18"/>
        <v>2103885</v>
      </c>
      <c r="L70" s="84">
        <f t="shared" si="18"/>
        <v>2091481</v>
      </c>
      <c r="M70" s="84">
        <f t="shared" si="18"/>
        <v>1309617</v>
      </c>
      <c r="N70" s="85">
        <f t="shared" si="18"/>
        <v>1470879</v>
      </c>
      <c r="O70" s="84">
        <f t="shared" si="18"/>
        <v>9144606</v>
      </c>
      <c r="P70" s="88">
        <f t="shared" si="18"/>
        <v>10853523</v>
      </c>
      <c r="Q70" s="59"/>
    </row>
    <row r="71" spans="3:17" ht="17.25" customHeight="1">
      <c r="C71" s="81"/>
      <c r="D71" s="89"/>
      <c r="E71" s="90" t="s">
        <v>168</v>
      </c>
      <c r="F71" s="91">
        <f>SUM('[1]様式2償還'!F71,'[1]様式2現物'!F71)</f>
        <v>645799</v>
      </c>
      <c r="G71" s="92">
        <f>SUM('[1]様式2償還'!G71,'[1]様式2現物'!G71)</f>
        <v>1063118</v>
      </c>
      <c r="H71" s="86">
        <f t="shared" si="13"/>
        <v>1708917</v>
      </c>
      <c r="I71" s="93">
        <f>SUM('[1]様式2償還'!I71,'[1]様式2現物'!I71)</f>
        <v>0</v>
      </c>
      <c r="J71" s="92">
        <f>SUM('[1]様式2償還'!J71,'[1]様式2現物'!J71)</f>
        <v>2168744</v>
      </c>
      <c r="K71" s="91">
        <f>SUM('[1]様式2償還'!K71,'[1]様式2現物'!K71)</f>
        <v>2103885</v>
      </c>
      <c r="L71" s="91">
        <f>SUM('[1]様式2償還'!L71,'[1]様式2現物'!L71)</f>
        <v>2091481</v>
      </c>
      <c r="M71" s="91">
        <f>SUM('[1]様式2償還'!M71,'[1]様式2現物'!M71)</f>
        <v>1309617</v>
      </c>
      <c r="N71" s="92">
        <f>SUM('[1]様式2償還'!N71,'[1]様式2現物'!N71)</f>
        <v>1470879</v>
      </c>
      <c r="O71" s="84">
        <f t="shared" si="14"/>
        <v>9144606</v>
      </c>
      <c r="P71" s="88">
        <f t="shared" si="15"/>
        <v>10853523</v>
      </c>
      <c r="Q71" s="59"/>
    </row>
    <row r="72" spans="3:17" ht="17.25" customHeight="1">
      <c r="C72" s="120"/>
      <c r="D72" s="90" t="s">
        <v>169</v>
      </c>
      <c r="E72" s="94"/>
      <c r="F72" s="144">
        <f>SUM('[1]様式2償還'!F72,'[1]様式2現物'!F72)</f>
        <v>638050</v>
      </c>
      <c r="G72" s="144">
        <f>SUM('[1]様式2償還'!G72,'[1]様式2現物'!G72)</f>
        <v>1662722</v>
      </c>
      <c r="H72" s="121">
        <f t="shared" si="13"/>
        <v>2300772</v>
      </c>
      <c r="I72" s="145">
        <f>SUM('[1]様式2償還'!I72,'[1]様式2現物'!I72)</f>
        <v>0</v>
      </c>
      <c r="J72" s="144">
        <f>SUM('[1]様式2償還'!J72,'[1]様式2現物'!J72)</f>
        <v>4250174</v>
      </c>
      <c r="K72" s="146">
        <f>SUM('[1]様式2償還'!K72,'[1]様式2現物'!K72)</f>
        <v>3727465</v>
      </c>
      <c r="L72" s="146">
        <f>SUM('[1]様式2償還'!L72,'[1]様式2現物'!L72)</f>
        <v>5123428</v>
      </c>
      <c r="M72" s="146">
        <f>SUM('[1]様式2償還'!M72,'[1]様式2現物'!M72)</f>
        <v>3677904</v>
      </c>
      <c r="N72" s="144">
        <f>SUM('[1]様式2償還'!N72,'[1]様式2現物'!N72)</f>
        <v>3678629</v>
      </c>
      <c r="O72" s="122">
        <f t="shared" si="14"/>
        <v>20457600</v>
      </c>
      <c r="P72" s="123">
        <f t="shared" si="15"/>
        <v>22758372</v>
      </c>
      <c r="Q72" s="59"/>
    </row>
    <row r="73" spans="3:17" ht="17.25" customHeight="1">
      <c r="C73" s="101"/>
      <c r="D73" s="102" t="s">
        <v>170</v>
      </c>
      <c r="E73" s="103"/>
      <c r="F73" s="139">
        <f>SUM('[1]様式2償還'!F73,'[1]様式2現物'!F73)</f>
        <v>699990</v>
      </c>
      <c r="G73" s="140">
        <f>SUM('[1]様式2償還'!G73,'[1]様式2現物'!G73)</f>
        <v>779930</v>
      </c>
      <c r="H73" s="104">
        <f t="shared" si="13"/>
        <v>1479920</v>
      </c>
      <c r="I73" s="141">
        <f>SUM('[1]様式2償還'!I73,'[1]様式2現物'!I73)</f>
        <v>0</v>
      </c>
      <c r="J73" s="140">
        <f>SUM('[1]様式2償還'!J73,'[1]様式2現物'!J73)</f>
        <v>4150644</v>
      </c>
      <c r="K73" s="139">
        <f>SUM('[1]様式2償還'!K73,'[1]様式2現物'!K73)</f>
        <v>2424286</v>
      </c>
      <c r="L73" s="139">
        <f>SUM('[1]様式2償還'!L73,'[1]様式2現物'!L73)</f>
        <v>2431282</v>
      </c>
      <c r="M73" s="139">
        <f>SUM('[1]様式2償還'!M73,'[1]様式2現物'!M73)</f>
        <v>1177305</v>
      </c>
      <c r="N73" s="140">
        <f>SUM('[1]様式2償還'!N73,'[1]様式2現物'!N73)</f>
        <v>1017549</v>
      </c>
      <c r="O73" s="104">
        <f t="shared" si="14"/>
        <v>11201066</v>
      </c>
      <c r="P73" s="105">
        <f t="shared" si="15"/>
        <v>12680986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28223</v>
      </c>
      <c r="G74" s="77">
        <f t="shared" si="19"/>
        <v>313942</v>
      </c>
      <c r="H74" s="78">
        <f t="shared" si="19"/>
        <v>342165</v>
      </c>
      <c r="I74" s="79">
        <f t="shared" si="19"/>
        <v>0</v>
      </c>
      <c r="J74" s="77">
        <f t="shared" si="19"/>
        <v>6229056</v>
      </c>
      <c r="K74" s="76">
        <f t="shared" si="19"/>
        <v>5963572</v>
      </c>
      <c r="L74" s="76">
        <f t="shared" si="19"/>
        <v>7268064</v>
      </c>
      <c r="M74" s="76">
        <f t="shared" si="19"/>
        <v>4326746</v>
      </c>
      <c r="N74" s="77">
        <f t="shared" si="19"/>
        <v>3491494</v>
      </c>
      <c r="O74" s="76">
        <f t="shared" si="19"/>
        <v>27278932</v>
      </c>
      <c r="P74" s="80">
        <f t="shared" si="19"/>
        <v>27621097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155212</v>
      </c>
      <c r="K75" s="91">
        <f>SUM('[1]様式2償還'!K75,'[1]様式2現物'!K75)</f>
        <v>284660</v>
      </c>
      <c r="L75" s="91">
        <f>SUM('[1]様式2償還'!L75,'[1]様式2現物'!L75)</f>
        <v>463518</v>
      </c>
      <c r="M75" s="91">
        <f>SUM('[1]様式2償還'!M75,'[1]様式2現物'!M75)</f>
        <v>243819</v>
      </c>
      <c r="N75" s="92">
        <f>SUM('[1]様式2償還'!N75,'[1]様式2現物'!N75)</f>
        <v>98555</v>
      </c>
      <c r="O75" s="84">
        <f>SUM(I75:N75)</f>
        <v>1245764</v>
      </c>
      <c r="P75" s="88">
        <f>H75+O75</f>
        <v>1245764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171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3393644</v>
      </c>
      <c r="K77" s="91">
        <f>SUM('[1]様式2償還'!K77,'[1]様式2現物'!K77)</f>
        <v>2493378</v>
      </c>
      <c r="L77" s="91">
        <f>SUM('[1]様式2償還'!L77,'[1]様式2現物'!L77)</f>
        <v>2837300</v>
      </c>
      <c r="M77" s="91">
        <f>SUM('[1]様式2償還'!M77,'[1]様式2現物'!M77)</f>
        <v>1390807</v>
      </c>
      <c r="N77" s="92">
        <f>SUM('[1]様式2償還'!N77,'[1]様式2現物'!N77)</f>
        <v>1194641</v>
      </c>
      <c r="O77" s="84">
        <f t="shared" si="21"/>
        <v>11309770</v>
      </c>
      <c r="P77" s="88">
        <f t="shared" si="22"/>
        <v>11309770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17047</v>
      </c>
      <c r="G78" s="92">
        <f>SUM('[1]様式2償還'!G78,'[1]様式2現物'!G78)</f>
        <v>50378</v>
      </c>
      <c r="H78" s="86">
        <f t="shared" si="20"/>
        <v>67425</v>
      </c>
      <c r="I78" s="93">
        <f>SUM('[1]様式2償還'!I78,'[1]様式2現物'!I78)</f>
        <v>0</v>
      </c>
      <c r="J78" s="92">
        <f>SUM('[1]様式2償還'!J78,'[1]様式2現物'!J78)</f>
        <v>317150</v>
      </c>
      <c r="K78" s="91">
        <f>SUM('[1]様式2償還'!K78,'[1]様式2現物'!K78)</f>
        <v>452481</v>
      </c>
      <c r="L78" s="91">
        <f>SUM('[1]様式2償還'!L78,'[1]様式2現物'!L78)</f>
        <v>684025</v>
      </c>
      <c r="M78" s="91">
        <f>SUM('[1]様式2償還'!M78,'[1]様式2現物'!M78)</f>
        <v>376850</v>
      </c>
      <c r="N78" s="92">
        <f>SUM('[1]様式2償還'!N78,'[1]様式2現物'!N78)</f>
        <v>379511</v>
      </c>
      <c r="O78" s="84">
        <f t="shared" si="21"/>
        <v>2210017</v>
      </c>
      <c r="P78" s="88">
        <f t="shared" si="22"/>
        <v>2277442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11176</v>
      </c>
      <c r="G79" s="92">
        <f>SUM('[1]様式2償還'!G79,'[1]様式2現物'!G79)</f>
        <v>41503</v>
      </c>
      <c r="H79" s="86">
        <f t="shared" si="20"/>
        <v>52679</v>
      </c>
      <c r="I79" s="93">
        <f>SUM('[1]様式2償還'!I79,'[1]様式2現物'!I79)</f>
        <v>0</v>
      </c>
      <c r="J79" s="92">
        <f>SUM('[1]様式2償還'!J79,'[1]様式2現物'!J79)</f>
        <v>266890</v>
      </c>
      <c r="K79" s="91">
        <f>SUM('[1]様式2償還'!K79,'[1]様式2現物'!K79)</f>
        <v>375831</v>
      </c>
      <c r="L79" s="91">
        <f>SUM('[1]様式2償還'!L79,'[1]様式2現物'!L79)</f>
        <v>348724</v>
      </c>
      <c r="M79" s="91">
        <f>SUM('[1]様式2償還'!M79,'[1]様式2現物'!M79)</f>
        <v>259388</v>
      </c>
      <c r="N79" s="92">
        <f>SUM('[1]様式2償還'!N79,'[1]様式2現物'!N79)</f>
        <v>127243</v>
      </c>
      <c r="O79" s="84">
        <f t="shared" si="21"/>
        <v>1378076</v>
      </c>
      <c r="P79" s="88">
        <f t="shared" si="22"/>
        <v>1430755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222061</v>
      </c>
      <c r="H80" s="86">
        <f t="shared" si="20"/>
        <v>222061</v>
      </c>
      <c r="I80" s="93">
        <f>SUM('[1]様式2償還'!I80,'[1]様式2現物'!I80)</f>
        <v>0</v>
      </c>
      <c r="J80" s="92">
        <f>SUM('[1]様式2償還'!J80,'[1]様式2現物'!J80)</f>
        <v>2072052</v>
      </c>
      <c r="K80" s="91">
        <f>SUM('[1]様式2償還'!K80,'[1]様式2現物'!K80)</f>
        <v>2357222</v>
      </c>
      <c r="L80" s="91">
        <f>SUM('[1]様式2償還'!L80,'[1]様式2現物'!L80)</f>
        <v>2636221</v>
      </c>
      <c r="M80" s="91">
        <f>SUM('[1]様式2償還'!M80,'[1]様式2現物'!M80)</f>
        <v>1540850</v>
      </c>
      <c r="N80" s="92">
        <f>SUM('[1]様式2償還'!N80,'[1]様式2現物'!N80)</f>
        <v>906498</v>
      </c>
      <c r="O80" s="84">
        <f t="shared" si="21"/>
        <v>9512843</v>
      </c>
      <c r="P80" s="88">
        <f t="shared" si="22"/>
        <v>9734904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24108</v>
      </c>
      <c r="K82" s="146">
        <f>SUM('[1]様式2償還'!K82,'[1]様式2現物'!K82)</f>
        <v>0</v>
      </c>
      <c r="L82" s="146">
        <f>SUM('[1]様式2償還'!L82,'[1]様式2現物'!L82)</f>
        <v>298276</v>
      </c>
      <c r="M82" s="146">
        <f>SUM('[1]様式2償還'!M82,'[1]様式2現物'!M82)</f>
        <v>515032</v>
      </c>
      <c r="N82" s="144">
        <f>SUM('[1]様式2償還'!N82,'[1]様式2現物'!N82)</f>
        <v>751614</v>
      </c>
      <c r="O82" s="122">
        <f t="shared" si="21"/>
        <v>1589030</v>
      </c>
      <c r="P82" s="123">
        <f t="shared" si="22"/>
        <v>1589030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172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3202616</v>
      </c>
      <c r="K84" s="76">
        <f t="shared" si="23"/>
        <v>5525716</v>
      </c>
      <c r="L84" s="76">
        <f t="shared" si="23"/>
        <v>23136907</v>
      </c>
      <c r="M84" s="76">
        <f t="shared" si="23"/>
        <v>20765517</v>
      </c>
      <c r="N84" s="77">
        <f t="shared" si="23"/>
        <v>21324425</v>
      </c>
      <c r="O84" s="76">
        <f t="shared" si="23"/>
        <v>73955181</v>
      </c>
      <c r="P84" s="80">
        <f t="shared" si="23"/>
        <v>73955181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229016</v>
      </c>
      <c r="K85" s="91">
        <f>SUM('[1]様式2償還'!K85,'[1]様式2現物'!K85)</f>
        <v>1061009</v>
      </c>
      <c r="L85" s="91">
        <f>SUM('[1]様式2償還'!L85,'[1]様式2現物'!L85)</f>
        <v>14781115</v>
      </c>
      <c r="M85" s="91">
        <f>SUM('[1]様式2償還'!M85,'[1]様式2現物'!M85)</f>
        <v>13500629</v>
      </c>
      <c r="N85" s="92">
        <f>SUM('[1]様式2償還'!N85,'[1]様式2現物'!N85)</f>
        <v>14418353</v>
      </c>
      <c r="O85" s="84">
        <f t="shared" si="14"/>
        <v>43990122</v>
      </c>
      <c r="P85" s="88">
        <f t="shared" si="15"/>
        <v>43990122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2973600</v>
      </c>
      <c r="K86" s="91">
        <f>SUM('[1]様式2償還'!K86,'[1]様式2現物'!K86)</f>
        <v>4464707</v>
      </c>
      <c r="L86" s="91">
        <f>SUM('[1]様式2償還'!L86,'[1]様式2現物'!L86)</f>
        <v>8175120</v>
      </c>
      <c r="M86" s="91">
        <f>SUM('[1]様式2償還'!M86,'[1]様式2現物'!M86)</f>
        <v>6670225</v>
      </c>
      <c r="N86" s="92">
        <f>SUM('[1]様式2償還'!N86,'[1]様式2現物'!N86)</f>
        <v>4935388</v>
      </c>
      <c r="O86" s="84">
        <f t="shared" si="14"/>
        <v>27219040</v>
      </c>
      <c r="P86" s="88">
        <f t="shared" si="15"/>
        <v>27219040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38200</v>
      </c>
      <c r="M87" s="154">
        <f>SUM('[1]様式2償還'!M87,'[1]様式2現物'!M87)</f>
        <v>359679</v>
      </c>
      <c r="N87" s="155">
        <f>SUM('[1]様式2償還'!N87,'[1]様式2現物'!N87)</f>
        <v>1240418</v>
      </c>
      <c r="O87" s="157">
        <f>SUM(I87:N87)</f>
        <v>1638297</v>
      </c>
      <c r="P87" s="158">
        <f>H87+O87</f>
        <v>1638297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142472</v>
      </c>
      <c r="M88" s="139">
        <f>SUM('[1]様式2償還'!M88,'[1]様式2現物'!M88)</f>
        <v>234984</v>
      </c>
      <c r="N88" s="140">
        <f>SUM('[1]様式2償還'!N88,'[1]様式2現物'!N88)</f>
        <v>730266</v>
      </c>
      <c r="O88" s="138">
        <f t="shared" si="14"/>
        <v>1107722</v>
      </c>
      <c r="P88" s="105">
        <f t="shared" si="15"/>
        <v>1107722</v>
      </c>
      <c r="Q88" s="59"/>
    </row>
    <row r="89" spans="3:17" ht="17.25" customHeight="1" thickBot="1">
      <c r="C89" s="113" t="s">
        <v>173</v>
      </c>
      <c r="D89" s="114"/>
      <c r="E89" s="114"/>
      <c r="F89" s="115">
        <f>F55+F74+F84</f>
        <v>3979428</v>
      </c>
      <c r="G89" s="116">
        <f aca="true" t="shared" si="24" ref="G89:P89">G55+G74+G84</f>
        <v>7715267</v>
      </c>
      <c r="H89" s="117">
        <f t="shared" si="24"/>
        <v>11694695</v>
      </c>
      <c r="I89" s="118">
        <f t="shared" si="24"/>
        <v>0</v>
      </c>
      <c r="J89" s="116">
        <f t="shared" si="24"/>
        <v>41655336</v>
      </c>
      <c r="K89" s="115">
        <f t="shared" si="24"/>
        <v>37643855</v>
      </c>
      <c r="L89" s="115">
        <f t="shared" si="24"/>
        <v>62479401</v>
      </c>
      <c r="M89" s="115">
        <f t="shared" si="24"/>
        <v>44139984</v>
      </c>
      <c r="N89" s="116">
        <f t="shared" si="24"/>
        <v>46020337</v>
      </c>
      <c r="O89" s="115">
        <f t="shared" si="24"/>
        <v>231938913</v>
      </c>
      <c r="P89" s="119">
        <f t="shared" si="24"/>
        <v>243633608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136</v>
      </c>
      <c r="Q93" s="59"/>
    </row>
    <row r="94" spans="3:17" ht="13.5">
      <c r="C94" s="59" t="str">
        <f>$C$4</f>
        <v>①-1 総数</v>
      </c>
      <c r="H94" s="198" t="str">
        <f>H50</f>
        <v>令和元年１１月月報（報告用）</v>
      </c>
      <c r="Q94" s="59"/>
    </row>
    <row r="95" spans="4:17" ht="13.5">
      <c r="D95" s="59" t="s">
        <v>174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151</v>
      </c>
      <c r="G98" s="70" t="s">
        <v>152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47679575</v>
      </c>
      <c r="G99" s="77">
        <f t="shared" si="25"/>
        <v>82696949</v>
      </c>
      <c r="H99" s="78">
        <f t="shared" si="25"/>
        <v>130376524</v>
      </c>
      <c r="I99" s="79">
        <f t="shared" si="25"/>
        <v>0</v>
      </c>
      <c r="J99" s="77">
        <f t="shared" si="25"/>
        <v>349806568</v>
      </c>
      <c r="K99" s="76">
        <f t="shared" si="25"/>
        <v>282516879</v>
      </c>
      <c r="L99" s="76">
        <f t="shared" si="25"/>
        <v>346922694</v>
      </c>
      <c r="M99" s="76">
        <f t="shared" si="25"/>
        <v>206218727</v>
      </c>
      <c r="N99" s="77">
        <f t="shared" si="25"/>
        <v>228781321</v>
      </c>
      <c r="O99" s="76">
        <f t="shared" si="25"/>
        <v>1414246189</v>
      </c>
      <c r="P99" s="80">
        <f t="shared" si="25"/>
        <v>1544622713</v>
      </c>
      <c r="Q99" s="59"/>
    </row>
    <row r="100" spans="3:17" ht="17.25" customHeight="1">
      <c r="C100" s="81"/>
      <c r="D100" s="82" t="s">
        <v>157</v>
      </c>
      <c r="E100" s="83"/>
      <c r="F100" s="84">
        <f aca="true" t="shared" si="26" ref="F100:P100">SUM(F101:F105)</f>
        <v>10791154</v>
      </c>
      <c r="G100" s="85">
        <f t="shared" si="26"/>
        <v>24424043</v>
      </c>
      <c r="H100" s="86">
        <f t="shared" si="26"/>
        <v>35215197</v>
      </c>
      <c r="I100" s="87">
        <f t="shared" si="26"/>
        <v>0</v>
      </c>
      <c r="J100" s="85">
        <f t="shared" si="26"/>
        <v>127407501</v>
      </c>
      <c r="K100" s="84">
        <f t="shared" si="26"/>
        <v>110568666</v>
      </c>
      <c r="L100" s="84">
        <f t="shared" si="26"/>
        <v>141520547</v>
      </c>
      <c r="M100" s="84">
        <f t="shared" si="26"/>
        <v>90746627</v>
      </c>
      <c r="N100" s="85">
        <f t="shared" si="26"/>
        <v>131038930</v>
      </c>
      <c r="O100" s="84">
        <f t="shared" si="26"/>
        <v>601282271</v>
      </c>
      <c r="P100" s="88">
        <f t="shared" si="26"/>
        <v>636497468</v>
      </c>
      <c r="Q100" s="59"/>
    </row>
    <row r="101" spans="3:17" ht="17.25" customHeight="1">
      <c r="C101" s="81"/>
      <c r="D101" s="89"/>
      <c r="E101" s="90" t="s">
        <v>158</v>
      </c>
      <c r="F101" s="91">
        <f>SUM('[1]様式2償還'!F101,'[1]様式2現物'!F101)</f>
        <v>0</v>
      </c>
      <c r="G101" s="92">
        <f>SUM('[1]様式2償還'!G101,'[1]様式2現物'!G101)</f>
        <v>-14011</v>
      </c>
      <c r="H101" s="86">
        <f aca="true" t="shared" si="27" ref="H101:H119">SUM(F101:G101)</f>
        <v>-14011</v>
      </c>
      <c r="I101" s="93">
        <f>SUM('[1]様式2償還'!I101,'[1]様式2現物'!I101)</f>
        <v>0</v>
      </c>
      <c r="J101" s="124">
        <f>SUM('[1]様式2償還'!J101,'[1]様式2現物'!J101)</f>
        <v>73494305</v>
      </c>
      <c r="K101" s="91">
        <f>SUM('[1]様式2償還'!K101,'[1]様式2現物'!K101)</f>
        <v>68893469</v>
      </c>
      <c r="L101" s="91">
        <f>SUM('[1]様式2償還'!L101,'[1]様式2現物'!L101)</f>
        <v>99982254</v>
      </c>
      <c r="M101" s="91">
        <f>SUM('[1]様式2償還'!M101,'[1]様式2現物'!M101)</f>
        <v>63365813</v>
      </c>
      <c r="N101" s="92">
        <f>SUM('[1]様式2償還'!N101,'[1]様式2現物'!N101)</f>
        <v>84548963</v>
      </c>
      <c r="O101" s="84">
        <f aca="true" t="shared" si="28" ref="O101:O134">SUM(I101:N101)</f>
        <v>390284804</v>
      </c>
      <c r="P101" s="88">
        <f aca="true" t="shared" si="29" ref="P101:P134">H101+O101</f>
        <v>390270793</v>
      </c>
      <c r="Q101" s="59"/>
    </row>
    <row r="102" spans="3:17" ht="17.25" customHeight="1">
      <c r="C102" s="81"/>
      <c r="D102" s="89"/>
      <c r="E102" s="90" t="s">
        <v>159</v>
      </c>
      <c r="F102" s="91">
        <f>SUM('[1]様式2償還'!F102,'[1]様式2現物'!F102)</f>
        <v>29636</v>
      </c>
      <c r="G102" s="92">
        <f>SUM('[1]様式2償還'!G102,'[1]様式2現物'!G102)</f>
        <v>59271</v>
      </c>
      <c r="H102" s="86">
        <f t="shared" si="27"/>
        <v>88907</v>
      </c>
      <c r="I102" s="93">
        <f>SUM('[1]様式2償還'!I102,'[1]様式2現物'!I102)</f>
        <v>0</v>
      </c>
      <c r="J102" s="124">
        <f>SUM('[1]様式2償還'!J102,'[1]様式2現物'!J102)</f>
        <v>606199</v>
      </c>
      <c r="K102" s="91">
        <f>SUM('[1]様式2償還'!K102,'[1]様式2現物'!K102)</f>
        <v>505888</v>
      </c>
      <c r="L102" s="91">
        <f>SUM('[1]様式2償還'!L102,'[1]様式2現物'!L102)</f>
        <v>2065116</v>
      </c>
      <c r="M102" s="91">
        <f>SUM('[1]様式2償還'!M102,'[1]様式2現物'!M102)</f>
        <v>2264516</v>
      </c>
      <c r="N102" s="92">
        <f>SUM('[1]様式2償還'!N102,'[1]様式2現物'!N102)</f>
        <v>11369904</v>
      </c>
      <c r="O102" s="84">
        <f t="shared" si="28"/>
        <v>16811623</v>
      </c>
      <c r="P102" s="88">
        <f t="shared" si="29"/>
        <v>16900530</v>
      </c>
      <c r="Q102" s="59"/>
    </row>
    <row r="103" spans="3:17" ht="17.25" customHeight="1">
      <c r="C103" s="81"/>
      <c r="D103" s="89"/>
      <c r="E103" s="90" t="s">
        <v>160</v>
      </c>
      <c r="F103" s="91">
        <f>SUM('[1]様式2償還'!F103,'[1]様式2現物'!F103)</f>
        <v>7643769</v>
      </c>
      <c r="G103" s="92">
        <f>SUM('[1]様式2償還'!G103,'[1]様式2現物'!G103)</f>
        <v>16959284</v>
      </c>
      <c r="H103" s="86">
        <f t="shared" si="27"/>
        <v>24603053</v>
      </c>
      <c r="I103" s="93">
        <f>SUM('[1]様式2償還'!I103,'[1]様式2現物'!I103)</f>
        <v>0</v>
      </c>
      <c r="J103" s="124">
        <f>SUM('[1]様式2償還'!J103,'[1]様式2現物'!J103)</f>
        <v>39686416</v>
      </c>
      <c r="K103" s="91">
        <f>SUM('[1]様式2償還'!K103,'[1]様式2現物'!K103)</f>
        <v>27485039</v>
      </c>
      <c r="L103" s="91">
        <f>SUM('[1]様式2償還'!L103,'[1]様式2現物'!L103)</f>
        <v>26057126</v>
      </c>
      <c r="M103" s="91">
        <f>SUM('[1]様式2償還'!M103,'[1]様式2現物'!M103)</f>
        <v>15970586</v>
      </c>
      <c r="N103" s="92">
        <f>SUM('[1]様式2償還'!N103,'[1]様式2現物'!N103)</f>
        <v>25569942</v>
      </c>
      <c r="O103" s="84">
        <f t="shared" si="28"/>
        <v>134769109</v>
      </c>
      <c r="P103" s="88">
        <f t="shared" si="29"/>
        <v>159372162</v>
      </c>
      <c r="Q103" s="59"/>
    </row>
    <row r="104" spans="3:17" ht="17.25" customHeight="1">
      <c r="C104" s="81"/>
      <c r="D104" s="89"/>
      <c r="E104" s="90" t="s">
        <v>161</v>
      </c>
      <c r="F104" s="91">
        <f>SUM('[1]様式2償還'!F104,'[1]様式2現物'!F104)</f>
        <v>950829</v>
      </c>
      <c r="G104" s="92">
        <f>SUM('[1]様式2償還'!G104,'[1]様式2現物'!G104)</f>
        <v>3030449</v>
      </c>
      <c r="H104" s="86">
        <f t="shared" si="27"/>
        <v>3981278</v>
      </c>
      <c r="I104" s="93">
        <f>SUM('[1]様式2償還'!I104,'[1]様式2現物'!I104)</f>
        <v>0</v>
      </c>
      <c r="J104" s="124">
        <f>SUM('[1]様式2償還'!J104,'[1]様式2現物'!J104)</f>
        <v>2932821</v>
      </c>
      <c r="K104" s="91">
        <f>SUM('[1]様式2償還'!K104,'[1]様式2現物'!K104)</f>
        <v>3237480</v>
      </c>
      <c r="L104" s="91">
        <f>SUM('[1]様式2償還'!L104,'[1]様式2現物'!L104)</f>
        <v>2533261</v>
      </c>
      <c r="M104" s="91">
        <f>SUM('[1]様式2償還'!M104,'[1]様式2現物'!M104)</f>
        <v>1260292</v>
      </c>
      <c r="N104" s="92">
        <f>SUM('[1]様式2償還'!N104,'[1]様式2現物'!N104)</f>
        <v>1160241</v>
      </c>
      <c r="O104" s="84">
        <f t="shared" si="28"/>
        <v>11124095</v>
      </c>
      <c r="P104" s="88">
        <f t="shared" si="29"/>
        <v>15105373</v>
      </c>
      <c r="Q104" s="59"/>
    </row>
    <row r="105" spans="3:17" ht="17.25" customHeight="1">
      <c r="C105" s="81"/>
      <c r="D105" s="89"/>
      <c r="E105" s="90" t="s">
        <v>162</v>
      </c>
      <c r="F105" s="91">
        <f>SUM('[1]様式2償還'!F105,'[1]様式2現物'!F105)</f>
        <v>2166920</v>
      </c>
      <c r="G105" s="92">
        <f>SUM('[1]様式2償還'!G105,'[1]様式2現物'!G105)</f>
        <v>4389050</v>
      </c>
      <c r="H105" s="86">
        <f t="shared" si="27"/>
        <v>6555970</v>
      </c>
      <c r="I105" s="93">
        <f>SUM('[1]様式2償還'!I105,'[1]様式2現物'!I105)</f>
        <v>0</v>
      </c>
      <c r="J105" s="124">
        <f>SUM('[1]様式2償還'!J105,'[1]様式2現物'!J105)</f>
        <v>10687760</v>
      </c>
      <c r="K105" s="91">
        <f>SUM('[1]様式2償還'!K105,'[1]様式2現物'!K105)</f>
        <v>10446790</v>
      </c>
      <c r="L105" s="91">
        <f>SUM('[1]様式2償還'!L105,'[1]様式2現物'!L105)</f>
        <v>10882790</v>
      </c>
      <c r="M105" s="91">
        <f>SUM('[1]様式2償還'!M105,'[1]様式2現物'!M105)</f>
        <v>7885420</v>
      </c>
      <c r="N105" s="92">
        <f>SUM('[1]様式2償還'!N105,'[1]様式2現物'!N105)</f>
        <v>8389880</v>
      </c>
      <c r="O105" s="84">
        <f t="shared" si="28"/>
        <v>48292640</v>
      </c>
      <c r="P105" s="88">
        <f t="shared" si="29"/>
        <v>54848610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10269618</v>
      </c>
      <c r="G106" s="85">
        <f t="shared" si="30"/>
        <v>16750073</v>
      </c>
      <c r="H106" s="86">
        <f t="shared" si="30"/>
        <v>27019691</v>
      </c>
      <c r="I106" s="87">
        <f t="shared" si="30"/>
        <v>0</v>
      </c>
      <c r="J106" s="85">
        <f t="shared" si="30"/>
        <v>95297200</v>
      </c>
      <c r="K106" s="84">
        <f t="shared" si="30"/>
        <v>69014910</v>
      </c>
      <c r="L106" s="84">
        <f t="shared" si="30"/>
        <v>67905286</v>
      </c>
      <c r="M106" s="84">
        <f t="shared" si="30"/>
        <v>31584747</v>
      </c>
      <c r="N106" s="85">
        <f t="shared" si="30"/>
        <v>18962276</v>
      </c>
      <c r="O106" s="84">
        <f t="shared" si="30"/>
        <v>282764419</v>
      </c>
      <c r="P106" s="88">
        <f t="shared" si="30"/>
        <v>309784110</v>
      </c>
      <c r="Q106" s="59"/>
    </row>
    <row r="107" spans="3:17" ht="17.25" customHeight="1">
      <c r="C107" s="81"/>
      <c r="D107" s="89"/>
      <c r="E107" s="95" t="s">
        <v>163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70211490</v>
      </c>
      <c r="K107" s="91">
        <f>SUM('[1]様式2償還'!K107,'[1]様式2現物'!K107)</f>
        <v>50028720</v>
      </c>
      <c r="L107" s="91">
        <f>SUM('[1]様式2償還'!L107,'[1]様式2現物'!L107)</f>
        <v>53283172</v>
      </c>
      <c r="M107" s="91">
        <f>SUM('[1]様式2償還'!M107,'[1]様式2現物'!M107)</f>
        <v>23957168</v>
      </c>
      <c r="N107" s="92">
        <f>SUM('[1]様式2償還'!N107,'[1]様式2現物'!N107)</f>
        <v>14587094</v>
      </c>
      <c r="O107" s="84">
        <f t="shared" si="28"/>
        <v>212067644</v>
      </c>
      <c r="P107" s="88">
        <f t="shared" si="29"/>
        <v>212067644</v>
      </c>
      <c r="Q107" s="59"/>
    </row>
    <row r="108" spans="3:17" ht="17.25" customHeight="1">
      <c r="C108" s="81"/>
      <c r="D108" s="89"/>
      <c r="E108" s="95" t="s">
        <v>164</v>
      </c>
      <c r="F108" s="91">
        <f>SUM('[1]様式2償還'!F108,'[1]様式2現物'!F108)</f>
        <v>10269618</v>
      </c>
      <c r="G108" s="92">
        <f>SUM('[1]様式2償還'!G108,'[1]様式2現物'!G108)</f>
        <v>16750073</v>
      </c>
      <c r="H108" s="86">
        <f t="shared" si="27"/>
        <v>27019691</v>
      </c>
      <c r="I108" s="93">
        <f>SUM('[1]様式2償還'!I108,'[1]様式2現物'!I108)</f>
        <v>0</v>
      </c>
      <c r="J108" s="124">
        <f>SUM('[1]様式2償還'!J108,'[1]様式2現物'!J108)</f>
        <v>25085710</v>
      </c>
      <c r="K108" s="91">
        <f>SUM('[1]様式2償還'!K108,'[1]様式2現物'!K108)</f>
        <v>18986190</v>
      </c>
      <c r="L108" s="91">
        <f>SUM('[1]様式2償還'!L108,'[1]様式2現物'!L108)</f>
        <v>14622114</v>
      </c>
      <c r="M108" s="91">
        <f>SUM('[1]様式2償還'!M108,'[1]様式2現物'!M108)</f>
        <v>7627579</v>
      </c>
      <c r="N108" s="92">
        <f>SUM('[1]様式2償還'!N108,'[1]様式2現物'!N108)</f>
        <v>4375182</v>
      </c>
      <c r="O108" s="84">
        <f t="shared" si="28"/>
        <v>70696775</v>
      </c>
      <c r="P108" s="88">
        <f t="shared" si="29"/>
        <v>97716466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199127</v>
      </c>
      <c r="G109" s="85">
        <f t="shared" si="31"/>
        <v>947184</v>
      </c>
      <c r="H109" s="86">
        <f t="shared" si="31"/>
        <v>1146311</v>
      </c>
      <c r="I109" s="87">
        <f t="shared" si="31"/>
        <v>0</v>
      </c>
      <c r="J109" s="85">
        <f t="shared" si="31"/>
        <v>11637207</v>
      </c>
      <c r="K109" s="84">
        <f t="shared" si="31"/>
        <v>14058272</v>
      </c>
      <c r="L109" s="84">
        <f t="shared" si="31"/>
        <v>33323456</v>
      </c>
      <c r="M109" s="84">
        <f t="shared" si="31"/>
        <v>17257044</v>
      </c>
      <c r="N109" s="85">
        <f t="shared" si="31"/>
        <v>13629057</v>
      </c>
      <c r="O109" s="84">
        <f t="shared" si="31"/>
        <v>89905036</v>
      </c>
      <c r="P109" s="88">
        <f t="shared" si="31"/>
        <v>91051347</v>
      </c>
      <c r="Q109" s="59"/>
    </row>
    <row r="110" spans="3:17" ht="17.25" customHeight="1">
      <c r="C110" s="81"/>
      <c r="D110" s="89"/>
      <c r="E110" s="90" t="s">
        <v>165</v>
      </c>
      <c r="F110" s="91">
        <f>SUM('[1]様式2償還'!F110,'[1]様式2現物'!F110)</f>
        <v>109489</v>
      </c>
      <c r="G110" s="92">
        <f>SUM('[1]様式2償還'!G110,'[1]様式2現物'!G110)</f>
        <v>892268</v>
      </c>
      <c r="H110" s="86">
        <f t="shared" si="27"/>
        <v>1001757</v>
      </c>
      <c r="I110" s="93">
        <f>SUM('[1]様式2償還'!I110,'[1]様式2現物'!I110)</f>
        <v>0</v>
      </c>
      <c r="J110" s="124">
        <f>SUM('[1]様式2償還'!J110,'[1]様式2現物'!J110)</f>
        <v>10370422</v>
      </c>
      <c r="K110" s="91">
        <f>SUM('[1]様式2償還'!K110,'[1]様式2現物'!K110)</f>
        <v>12511256</v>
      </c>
      <c r="L110" s="91">
        <f>SUM('[1]様式2償還'!L110,'[1]様式2現物'!L110)</f>
        <v>30915499</v>
      </c>
      <c r="M110" s="91">
        <f>SUM('[1]様式2償還'!M110,'[1]様式2現物'!M110)</f>
        <v>15178391</v>
      </c>
      <c r="N110" s="92">
        <f>SUM('[1]様式2償還'!N110,'[1]様式2現物'!N110)</f>
        <v>11554528</v>
      </c>
      <c r="O110" s="84">
        <f t="shared" si="28"/>
        <v>80530096</v>
      </c>
      <c r="P110" s="88">
        <f t="shared" si="29"/>
        <v>81531853</v>
      </c>
      <c r="Q110" s="59"/>
    </row>
    <row r="111" spans="3:17" ht="24.75" customHeight="1">
      <c r="C111" s="81"/>
      <c r="D111" s="89"/>
      <c r="E111" s="96" t="s">
        <v>166</v>
      </c>
      <c r="F111" s="91">
        <f>SUM('[1]様式2償還'!F111,'[1]様式2現物'!F111)</f>
        <v>89638</v>
      </c>
      <c r="G111" s="92">
        <f>SUM('[1]様式2償還'!G111,'[1]様式2現物'!G111)</f>
        <v>54916</v>
      </c>
      <c r="H111" s="86">
        <f t="shared" si="27"/>
        <v>144554</v>
      </c>
      <c r="I111" s="93">
        <f>SUM('[1]様式2償還'!I111,'[1]様式2現物'!I111)</f>
        <v>0</v>
      </c>
      <c r="J111" s="124">
        <f>SUM('[1]様式2償還'!J111,'[1]様式2現物'!J111)</f>
        <v>1266785</v>
      </c>
      <c r="K111" s="91">
        <f>SUM('[1]様式2償還'!K111,'[1]様式2現物'!K111)</f>
        <v>1481397</v>
      </c>
      <c r="L111" s="91">
        <f>SUM('[1]様式2償還'!L111,'[1]様式2現物'!L111)</f>
        <v>2243825</v>
      </c>
      <c r="M111" s="91">
        <f>SUM('[1]様式2償還'!M111,'[1]様式2現物'!M111)</f>
        <v>2078653</v>
      </c>
      <c r="N111" s="92">
        <f>SUM('[1]様式2償還'!N111,'[1]様式2現物'!N111)</f>
        <v>1928382</v>
      </c>
      <c r="O111" s="84">
        <f t="shared" si="28"/>
        <v>8999042</v>
      </c>
      <c r="P111" s="88">
        <f t="shared" si="29"/>
        <v>9143596</v>
      </c>
      <c r="Q111" s="59"/>
    </row>
    <row r="112" spans="3:17" ht="24.75" customHeight="1">
      <c r="C112" s="81"/>
      <c r="D112" s="89"/>
      <c r="E112" s="96" t="s">
        <v>175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65619</v>
      </c>
      <c r="L112" s="91">
        <f>SUM('[1]様式2償還'!L112,'[1]様式2現物'!L112)</f>
        <v>164132</v>
      </c>
      <c r="M112" s="91">
        <f>SUM('[1]様式2償還'!M112,'[1]様式2現物'!M112)</f>
        <v>0</v>
      </c>
      <c r="N112" s="92">
        <f>SUM('[1]様式2償還'!N112,'[1]様式2現物'!N112)</f>
        <v>146147</v>
      </c>
      <c r="O112" s="84">
        <f>SUM(I112:N112)</f>
        <v>375898</v>
      </c>
      <c r="P112" s="88">
        <f>H112+O112</f>
        <v>375898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11901631</v>
      </c>
      <c r="G114" s="85">
        <f t="shared" si="32"/>
        <v>14344744</v>
      </c>
      <c r="H114" s="86">
        <f t="shared" si="32"/>
        <v>26246375</v>
      </c>
      <c r="I114" s="87">
        <f t="shared" si="32"/>
        <v>0</v>
      </c>
      <c r="J114" s="85">
        <f t="shared" si="32"/>
        <v>24588818</v>
      </c>
      <c r="K114" s="84">
        <f t="shared" si="32"/>
        <v>22593615</v>
      </c>
      <c r="L114" s="84">
        <f t="shared" si="32"/>
        <v>23030855</v>
      </c>
      <c r="M114" s="84">
        <f t="shared" si="32"/>
        <v>14629182</v>
      </c>
      <c r="N114" s="85">
        <f t="shared" si="32"/>
        <v>14995959</v>
      </c>
      <c r="O114" s="84">
        <f t="shared" si="32"/>
        <v>99838429</v>
      </c>
      <c r="P114" s="88">
        <f t="shared" si="32"/>
        <v>126084804</v>
      </c>
      <c r="Q114" s="59"/>
    </row>
    <row r="115" spans="3:17" ht="17.25" customHeight="1">
      <c r="C115" s="81"/>
      <c r="D115" s="89"/>
      <c r="E115" s="97" t="s">
        <v>168</v>
      </c>
      <c r="F115" s="91">
        <f>SUM('[1]様式2償還'!F115,'[1]様式2現物'!F115)</f>
        <v>6457990</v>
      </c>
      <c r="G115" s="92">
        <f>SUM('[1]様式2償還'!G115,'[1]様式2現物'!G115)</f>
        <v>10631180</v>
      </c>
      <c r="H115" s="86">
        <f t="shared" si="27"/>
        <v>17089170</v>
      </c>
      <c r="I115" s="93">
        <f>SUM('[1]様式2償還'!I115,'[1]様式2現物'!I115)</f>
        <v>0</v>
      </c>
      <c r="J115" s="92">
        <f>SUM('[1]様式2償還'!J115,'[1]様式2現物'!J115)</f>
        <v>21687440</v>
      </c>
      <c r="K115" s="91">
        <f>SUM('[1]様式2償還'!K115,'[1]様式2現物'!K115)</f>
        <v>21038850</v>
      </c>
      <c r="L115" s="91">
        <f>SUM('[1]様式2償還'!L115,'[1]様式2現物'!L115)</f>
        <v>20914810</v>
      </c>
      <c r="M115" s="91">
        <f>SUM('[1]様式2償還'!M115,'[1]様式2現物'!M115)</f>
        <v>13096170</v>
      </c>
      <c r="N115" s="92">
        <f>SUM('[1]様式2償還'!N115,'[1]様式2現物'!N115)</f>
        <v>14708790</v>
      </c>
      <c r="O115" s="84">
        <f t="shared" si="28"/>
        <v>91446060</v>
      </c>
      <c r="P115" s="88">
        <f t="shared" si="29"/>
        <v>108535230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762298</v>
      </c>
      <c r="G116" s="92">
        <f>SUM('[1]様式2償還'!G116,'[1]様式2現物'!G116)</f>
        <v>647718</v>
      </c>
      <c r="H116" s="86">
        <f t="shared" si="27"/>
        <v>1410016</v>
      </c>
      <c r="I116" s="93">
        <f>SUM('[1]様式2償還'!I116,'[1]様式2現物'!I116)</f>
        <v>0</v>
      </c>
      <c r="J116" s="92">
        <f>SUM('[1]様式2償還'!J116,'[1]様式2現物'!J116)</f>
        <v>1108450</v>
      </c>
      <c r="K116" s="91">
        <f>SUM('[1]様式2償還'!K116,'[1]様式2現物'!K116)</f>
        <v>303022</v>
      </c>
      <c r="L116" s="91">
        <f>SUM('[1]様式2償還'!L116,'[1]様式2現物'!L116)</f>
        <v>716272</v>
      </c>
      <c r="M116" s="91">
        <f>SUM('[1]様式2償還'!M116,'[1]様式2現物'!M116)</f>
        <v>477668</v>
      </c>
      <c r="N116" s="92">
        <f>SUM('[1]様式2償還'!N116,'[1]様式2現物'!N116)</f>
        <v>37692</v>
      </c>
      <c r="O116" s="84">
        <f t="shared" si="28"/>
        <v>2643104</v>
      </c>
      <c r="P116" s="88">
        <f t="shared" si="29"/>
        <v>4053120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4681343</v>
      </c>
      <c r="G117" s="92">
        <f>SUM('[1]様式2償還'!G117,'[1]様式2現物'!G117)</f>
        <v>3065846</v>
      </c>
      <c r="H117" s="86">
        <f t="shared" si="27"/>
        <v>7747189</v>
      </c>
      <c r="I117" s="93">
        <f>SUM('[1]様式2償還'!I117,'[1]様式2現物'!I117)</f>
        <v>0</v>
      </c>
      <c r="J117" s="92">
        <f>SUM('[1]様式2償還'!J117,'[1]様式2現物'!J117)</f>
        <v>1792928</v>
      </c>
      <c r="K117" s="91">
        <f>SUM('[1]様式2償還'!K117,'[1]様式2現物'!K117)</f>
        <v>1251743</v>
      </c>
      <c r="L117" s="91">
        <f>SUM('[1]様式2償還'!L117,'[1]様式2現物'!L117)</f>
        <v>1399773</v>
      </c>
      <c r="M117" s="91">
        <f>SUM('[1]様式2償還'!M117,'[1]様式2現物'!M117)</f>
        <v>1055344</v>
      </c>
      <c r="N117" s="92">
        <f>SUM('[1]様式2償還'!N117,'[1]様式2現物'!N117)</f>
        <v>249477</v>
      </c>
      <c r="O117" s="84">
        <f t="shared" si="28"/>
        <v>5749265</v>
      </c>
      <c r="P117" s="88">
        <f t="shared" si="29"/>
        <v>13496454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6784882</v>
      </c>
      <c r="G118" s="92">
        <f>SUM('[1]様式2償還'!G118,'[1]様式2現物'!G118)</f>
        <v>17617309</v>
      </c>
      <c r="H118" s="86">
        <f t="shared" si="27"/>
        <v>24402191</v>
      </c>
      <c r="I118" s="93">
        <f>SUM('[1]様式2償還'!I118,'[1]様式2現物'!I118)</f>
        <v>0</v>
      </c>
      <c r="J118" s="92">
        <f>SUM('[1]様式2償還'!J118,'[1]様式2現物'!J118)</f>
        <v>45075320</v>
      </c>
      <c r="K118" s="91">
        <f>SUM('[1]様式2償還'!K118,'[1]様式2現物'!K118)</f>
        <v>39552011</v>
      </c>
      <c r="L118" s="91">
        <f>SUM('[1]様式2償還'!L118,'[1]様式2現物'!L118)</f>
        <v>54347357</v>
      </c>
      <c r="M118" s="91">
        <f>SUM('[1]様式2償還'!M118,'[1]様式2現物'!M118)</f>
        <v>39024515</v>
      </c>
      <c r="N118" s="92">
        <f>SUM('[1]様式2償還'!N118,'[1]様式2現物'!N118)</f>
        <v>38948890</v>
      </c>
      <c r="O118" s="84">
        <f t="shared" si="28"/>
        <v>216948093</v>
      </c>
      <c r="P118" s="88">
        <f t="shared" si="29"/>
        <v>241350284</v>
      </c>
      <c r="Q118" s="59"/>
    </row>
    <row r="119" spans="3:17" ht="17.25" customHeight="1">
      <c r="C119" s="101"/>
      <c r="D119" s="102" t="s">
        <v>176</v>
      </c>
      <c r="E119" s="103"/>
      <c r="F119" s="139">
        <f>SUM('[1]様式2償還'!F119,'[1]様式2現物'!F119)</f>
        <v>7733163</v>
      </c>
      <c r="G119" s="140">
        <f>SUM('[1]様式2償還'!G119,'[1]様式2現物'!G119)</f>
        <v>8613596</v>
      </c>
      <c r="H119" s="104">
        <f t="shared" si="27"/>
        <v>16346759</v>
      </c>
      <c r="I119" s="141">
        <f>SUM('[1]様式2償還'!I119,'[1]様式2現物'!I119)</f>
        <v>0</v>
      </c>
      <c r="J119" s="140">
        <f>SUM('[1]様式2償還'!J119,'[1]様式2現物'!J119)</f>
        <v>45800522</v>
      </c>
      <c r="K119" s="139">
        <f>SUM('[1]様式2償還'!K119,'[1]様式2現物'!K119)</f>
        <v>26729405</v>
      </c>
      <c r="L119" s="139">
        <f>SUM('[1]様式2償還'!L119,'[1]様式2現物'!L119)</f>
        <v>26795193</v>
      </c>
      <c r="M119" s="139">
        <f>SUM('[1]様式2償還'!M119,'[1]様式2現物'!M119)</f>
        <v>12976612</v>
      </c>
      <c r="N119" s="140">
        <f>SUM('[1]様式2償還'!N119,'[1]様式2現物'!N119)</f>
        <v>11206209</v>
      </c>
      <c r="O119" s="104">
        <f t="shared" si="28"/>
        <v>123507941</v>
      </c>
      <c r="P119" s="105">
        <f t="shared" si="29"/>
        <v>139854700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305650</v>
      </c>
      <c r="G120" s="77">
        <f t="shared" si="33"/>
        <v>3362076</v>
      </c>
      <c r="H120" s="78">
        <f t="shared" si="33"/>
        <v>3667726</v>
      </c>
      <c r="I120" s="79">
        <f t="shared" si="33"/>
        <v>0</v>
      </c>
      <c r="J120" s="77">
        <f t="shared" si="33"/>
        <v>66639329</v>
      </c>
      <c r="K120" s="76">
        <f t="shared" si="33"/>
        <v>63854356</v>
      </c>
      <c r="L120" s="76">
        <f t="shared" si="33"/>
        <v>77849450</v>
      </c>
      <c r="M120" s="76">
        <f t="shared" si="33"/>
        <v>46369454</v>
      </c>
      <c r="N120" s="77">
        <f t="shared" si="33"/>
        <v>37340556</v>
      </c>
      <c r="O120" s="76">
        <f t="shared" si="33"/>
        <v>292053145</v>
      </c>
      <c r="P120" s="80">
        <f t="shared" si="33"/>
        <v>295720871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1697333</v>
      </c>
      <c r="K121" s="91">
        <f>SUM('[1]様式2償還'!K121,'[1]様式2現物'!K121)</f>
        <v>3126896</v>
      </c>
      <c r="L121" s="91">
        <f>SUM('[1]様式2償還'!L121,'[1]様式2現物'!L121)</f>
        <v>5073347</v>
      </c>
      <c r="M121" s="91">
        <f>SUM('[1]様式2償還'!M121,'[1]様式2現物'!M121)</f>
        <v>2676219</v>
      </c>
      <c r="N121" s="92">
        <f>SUM('[1]様式2償還'!N121,'[1]様式2現物'!N121)</f>
        <v>1076901</v>
      </c>
      <c r="O121" s="84">
        <f>SUM(I121:N121)</f>
        <v>13650696</v>
      </c>
      <c r="P121" s="88">
        <f>H121+O121</f>
        <v>13650696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177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36240911</v>
      </c>
      <c r="K123" s="91">
        <f>SUM('[1]様式2償還'!K123,'[1]様式2現物'!K123)</f>
        <v>26602893</v>
      </c>
      <c r="L123" s="91">
        <f>SUM('[1]様式2償還'!L123,'[1]様式2現物'!L123)</f>
        <v>30275369</v>
      </c>
      <c r="M123" s="91">
        <f>SUM('[1]様式2償還'!M123,'[1]様式2現物'!M123)</f>
        <v>14846019</v>
      </c>
      <c r="N123" s="92">
        <f>SUM('[1]様式2償還'!N123,'[1]様式2現物'!N123)</f>
        <v>12733320</v>
      </c>
      <c r="O123" s="84">
        <f t="shared" si="35"/>
        <v>120698512</v>
      </c>
      <c r="P123" s="88">
        <f t="shared" si="36"/>
        <v>120698512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184616</v>
      </c>
      <c r="G124" s="92">
        <f>SUM('[1]様式2償還'!G124,'[1]様式2現物'!G124)</f>
        <v>545589</v>
      </c>
      <c r="H124" s="86">
        <f t="shared" si="34"/>
        <v>730205</v>
      </c>
      <c r="I124" s="93">
        <f>SUM('[1]様式2償還'!I124,'[1]様式2現物'!I124)</f>
        <v>0</v>
      </c>
      <c r="J124" s="124">
        <f>SUM('[1]様式2償還'!J124,'[1]様式2現物'!J124)</f>
        <v>3433846</v>
      </c>
      <c r="K124" s="91">
        <f>SUM('[1]様式2償還'!K124,'[1]様式2現物'!K124)</f>
        <v>4900352</v>
      </c>
      <c r="L124" s="91">
        <f>SUM('[1]様式2償還'!L124,'[1]様式2現物'!L124)</f>
        <v>7407958</v>
      </c>
      <c r="M124" s="91">
        <f>SUM('[1]様式2償還'!M124,'[1]様式2現物'!M124)</f>
        <v>4081270</v>
      </c>
      <c r="N124" s="92">
        <f>SUM('[1]様式2償還'!N124,'[1]様式2現物'!N124)</f>
        <v>4110093</v>
      </c>
      <c r="O124" s="84">
        <f t="shared" si="35"/>
        <v>23933519</v>
      </c>
      <c r="P124" s="88">
        <f t="shared" si="36"/>
        <v>24663724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121034</v>
      </c>
      <c r="G125" s="92">
        <f>SUM('[1]様式2償還'!G125,'[1]様式2現物'!G125)</f>
        <v>444880</v>
      </c>
      <c r="H125" s="86">
        <f t="shared" si="34"/>
        <v>565914</v>
      </c>
      <c r="I125" s="93">
        <f>SUM('[1]様式2償還'!I125,'[1]様式2現物'!I125)</f>
        <v>0</v>
      </c>
      <c r="J125" s="124">
        <f>SUM('[1]様式2償還'!J125,'[1]様式2現物'!J125)</f>
        <v>2880304</v>
      </c>
      <c r="K125" s="91">
        <f>SUM('[1]様式2償還'!K125,'[1]様式2現物'!K125)</f>
        <v>4055554</v>
      </c>
      <c r="L125" s="91">
        <f>SUM('[1]様式2償還'!L125,'[1]様式2現物'!L125)</f>
        <v>3759214</v>
      </c>
      <c r="M125" s="91">
        <f>SUM('[1]様式2償還'!M125,'[1]様式2現物'!M125)</f>
        <v>2809167</v>
      </c>
      <c r="N125" s="92">
        <f>SUM('[1]様式2償還'!N125,'[1]様式2現物'!N125)</f>
        <v>1378039</v>
      </c>
      <c r="O125" s="84">
        <f t="shared" si="35"/>
        <v>14882278</v>
      </c>
      <c r="P125" s="88">
        <f t="shared" si="36"/>
        <v>15448192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2371607</v>
      </c>
      <c r="H126" s="86">
        <f t="shared" si="34"/>
        <v>2371607</v>
      </c>
      <c r="I126" s="93">
        <f>SUM('[1]様式2償還'!I126,'[1]様式2現物'!I126)</f>
        <v>0</v>
      </c>
      <c r="J126" s="124">
        <f>SUM('[1]様式2償還'!J126,'[1]様式2現物'!J126)</f>
        <v>22129462</v>
      </c>
      <c r="K126" s="91">
        <f>SUM('[1]様式2償還'!K126,'[1]様式2現物'!K126)</f>
        <v>25168661</v>
      </c>
      <c r="L126" s="91">
        <f>SUM('[1]様式2償還'!L126,'[1]様式2現物'!L126)</f>
        <v>28147982</v>
      </c>
      <c r="M126" s="91">
        <f>SUM('[1]様式2償還'!M126,'[1]様式2現物'!M126)</f>
        <v>16456243</v>
      </c>
      <c r="N126" s="92">
        <f>SUM('[1]様式2償還'!N126,'[1]様式2現物'!N126)</f>
        <v>9681382</v>
      </c>
      <c r="O126" s="84">
        <f t="shared" si="35"/>
        <v>101583730</v>
      </c>
      <c r="P126" s="88">
        <f t="shared" si="36"/>
        <v>103955337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257473</v>
      </c>
      <c r="K128" s="91">
        <f>SUM('[1]様式2償還'!K128,'[1]様式2現物'!K128)</f>
        <v>0</v>
      </c>
      <c r="L128" s="91">
        <f>SUM('[1]様式2償還'!L128,'[1]様式2現物'!L128)</f>
        <v>3185580</v>
      </c>
      <c r="M128" s="91">
        <f>SUM('[1]様式2償還'!M128,'[1]様式2現物'!M128)</f>
        <v>5500536</v>
      </c>
      <c r="N128" s="92">
        <f>SUM('[1]様式2償還'!N128,'[1]様式2現物'!N128)</f>
        <v>8008114</v>
      </c>
      <c r="O128" s="84">
        <f t="shared" si="35"/>
        <v>16951703</v>
      </c>
      <c r="P128" s="88">
        <f t="shared" si="36"/>
        <v>16951703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178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34111058</v>
      </c>
      <c r="K130" s="76">
        <f t="shared" si="37"/>
        <v>58718136</v>
      </c>
      <c r="L130" s="76">
        <f t="shared" si="37"/>
        <v>246333591</v>
      </c>
      <c r="M130" s="76">
        <f t="shared" si="37"/>
        <v>221013028</v>
      </c>
      <c r="N130" s="77">
        <f t="shared" si="37"/>
        <v>226985526</v>
      </c>
      <c r="O130" s="76">
        <f t="shared" si="37"/>
        <v>787161339</v>
      </c>
      <c r="P130" s="80">
        <f t="shared" si="37"/>
        <v>787161339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2440763</v>
      </c>
      <c r="K131" s="91">
        <f>SUM('[1]様式2償還'!K131,'[1]様式2現物'!K131)</f>
        <v>11299101</v>
      </c>
      <c r="L131" s="91">
        <f>SUM('[1]様式2償還'!L131,'[1]様式2現物'!L131)</f>
        <v>157599672</v>
      </c>
      <c r="M131" s="91">
        <f>SUM('[1]様式2償還'!M131,'[1]様式2現物'!M131)</f>
        <v>143830291</v>
      </c>
      <c r="N131" s="92">
        <f>SUM('[1]様式2償還'!N131,'[1]様式2現物'!N131)</f>
        <v>153727004</v>
      </c>
      <c r="O131" s="84">
        <f t="shared" si="28"/>
        <v>468896831</v>
      </c>
      <c r="P131" s="88">
        <f t="shared" si="29"/>
        <v>468896831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31670295</v>
      </c>
      <c r="K132" s="91">
        <f>SUM('[1]様式2償還'!K132,'[1]様式2現物'!K132)</f>
        <v>47419035</v>
      </c>
      <c r="L132" s="91">
        <f>SUM('[1]様式2償還'!L132,'[1]様式2現物'!L132)</f>
        <v>86819314</v>
      </c>
      <c r="M132" s="91">
        <f>SUM('[1]様式2償還'!M132,'[1]様式2現物'!M132)</f>
        <v>70851889</v>
      </c>
      <c r="N132" s="92">
        <f>SUM('[1]様式2償還'!N132,'[1]様式2現物'!N132)</f>
        <v>52415433</v>
      </c>
      <c r="O132" s="84">
        <f t="shared" si="28"/>
        <v>289175966</v>
      </c>
      <c r="P132" s="88">
        <f t="shared" si="29"/>
        <v>289175966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397147</v>
      </c>
      <c r="M133" s="143">
        <f>SUM('[1]様式2償還'!M133,'[1]様式2現物'!M133)</f>
        <v>3827999</v>
      </c>
      <c r="N133" s="142">
        <f>SUM('[1]様式2償還'!N133,'[1]様式2現物'!N133)</f>
        <v>13135192</v>
      </c>
      <c r="O133" s="111">
        <f>SUM(I133:N133)</f>
        <v>17360338</v>
      </c>
      <c r="P133" s="112">
        <f>H133+O133</f>
        <v>17360338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1517458</v>
      </c>
      <c r="M134" s="139">
        <f>SUM('[1]様式2償還'!M134,'[1]様式2現物'!M134)</f>
        <v>2502849</v>
      </c>
      <c r="N134" s="140">
        <f>SUM('[1]様式2償還'!N134,'[1]様式2現物'!N134)</f>
        <v>7707897</v>
      </c>
      <c r="O134" s="138">
        <f t="shared" si="28"/>
        <v>11728204</v>
      </c>
      <c r="P134" s="105">
        <f t="shared" si="29"/>
        <v>11728204</v>
      </c>
      <c r="Q134" s="59"/>
    </row>
    <row r="135" spans="3:17" ht="17.25" customHeight="1" thickBot="1">
      <c r="C135" s="113" t="s">
        <v>179</v>
      </c>
      <c r="D135" s="114"/>
      <c r="E135" s="114"/>
      <c r="F135" s="115">
        <f aca="true" t="shared" si="38" ref="F135:P135">F99+F120+F130</f>
        <v>47985225</v>
      </c>
      <c r="G135" s="116">
        <f t="shared" si="38"/>
        <v>86059025</v>
      </c>
      <c r="H135" s="117">
        <f t="shared" si="38"/>
        <v>134044250</v>
      </c>
      <c r="I135" s="118">
        <f t="shared" si="38"/>
        <v>0</v>
      </c>
      <c r="J135" s="116">
        <f t="shared" si="38"/>
        <v>450556955</v>
      </c>
      <c r="K135" s="115">
        <f t="shared" si="38"/>
        <v>405089371</v>
      </c>
      <c r="L135" s="115">
        <f t="shared" si="38"/>
        <v>671105735</v>
      </c>
      <c r="M135" s="115">
        <f t="shared" si="38"/>
        <v>473601209</v>
      </c>
      <c r="N135" s="116">
        <f t="shared" si="38"/>
        <v>493107403</v>
      </c>
      <c r="O135" s="115">
        <f t="shared" si="38"/>
        <v>2493460673</v>
      </c>
      <c r="P135" s="119">
        <f t="shared" si="38"/>
        <v>2627504923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136</v>
      </c>
      <c r="Q139" s="59"/>
    </row>
    <row r="140" spans="3:17" ht="13.5">
      <c r="C140" s="59" t="str">
        <f>$C$4</f>
        <v>①-1 総数</v>
      </c>
      <c r="H140" s="198" t="str">
        <f>H94</f>
        <v>令和元年１１月月報（報告用）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151</v>
      </c>
      <c r="G144" s="70" t="s">
        <v>152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42615279</v>
      </c>
      <c r="G145" s="77">
        <f t="shared" si="39"/>
        <v>73290901</v>
      </c>
      <c r="H145" s="78">
        <f t="shared" si="39"/>
        <v>115906180</v>
      </c>
      <c r="I145" s="79">
        <f t="shared" si="39"/>
        <v>0</v>
      </c>
      <c r="J145" s="77">
        <f t="shared" si="39"/>
        <v>312837456</v>
      </c>
      <c r="K145" s="76">
        <f t="shared" si="39"/>
        <v>251079993</v>
      </c>
      <c r="L145" s="76">
        <f t="shared" si="39"/>
        <v>308414860</v>
      </c>
      <c r="M145" s="76">
        <f t="shared" si="39"/>
        <v>183066753</v>
      </c>
      <c r="N145" s="77">
        <f t="shared" si="39"/>
        <v>202509339</v>
      </c>
      <c r="O145" s="76">
        <f t="shared" si="39"/>
        <v>1257908401</v>
      </c>
      <c r="P145" s="80">
        <f t="shared" si="39"/>
        <v>1373814581</v>
      </c>
      <c r="Q145" s="59"/>
    </row>
    <row r="146" spans="3:17" ht="17.25" customHeight="1">
      <c r="C146" s="81"/>
      <c r="D146" s="82" t="s">
        <v>157</v>
      </c>
      <c r="E146" s="83"/>
      <c r="F146" s="84">
        <f aca="true" t="shared" si="40" ref="F146:P146">SUM(F147:F151)</f>
        <v>9376518</v>
      </c>
      <c r="G146" s="85">
        <f t="shared" si="40"/>
        <v>21304183</v>
      </c>
      <c r="H146" s="86">
        <f t="shared" si="40"/>
        <v>30680701</v>
      </c>
      <c r="I146" s="87">
        <f t="shared" si="40"/>
        <v>0</v>
      </c>
      <c r="J146" s="85">
        <f t="shared" si="40"/>
        <v>112032035</v>
      </c>
      <c r="K146" s="84">
        <f t="shared" si="40"/>
        <v>97215721</v>
      </c>
      <c r="L146" s="84">
        <f t="shared" si="40"/>
        <v>124738231</v>
      </c>
      <c r="M146" s="84">
        <f t="shared" si="40"/>
        <v>79560754</v>
      </c>
      <c r="N146" s="85">
        <f t="shared" si="40"/>
        <v>115597323</v>
      </c>
      <c r="O146" s="84">
        <f t="shared" si="40"/>
        <v>529144064</v>
      </c>
      <c r="P146" s="88">
        <f t="shared" si="40"/>
        <v>559824765</v>
      </c>
      <c r="Q146" s="59"/>
    </row>
    <row r="147" spans="3:17" ht="17.25" customHeight="1">
      <c r="C147" s="81"/>
      <c r="D147" s="89"/>
      <c r="E147" s="90" t="s">
        <v>158</v>
      </c>
      <c r="F147" s="91">
        <f>SUM('[1]様式2償還'!F147,'[1]様式2現物'!F147)</f>
        <v>0</v>
      </c>
      <c r="G147" s="92">
        <f>SUM('[1]様式2償還'!G147,'[1]様式2現物'!G147)</f>
        <v>-12610</v>
      </c>
      <c r="H147" s="86">
        <f aca="true" t="shared" si="41" ref="H147:H165">SUM(F147:G147)</f>
        <v>-12610</v>
      </c>
      <c r="I147" s="93">
        <f>SUM('[1]様式2償還'!I147,'[1]様式2現物'!I147)</f>
        <v>0</v>
      </c>
      <c r="J147" s="124">
        <f>SUM('[1]様式2償還'!J147,'[1]様式2現物'!J147)</f>
        <v>64766369</v>
      </c>
      <c r="K147" s="91">
        <f>SUM('[1]様式2償還'!K147,'[1]様式2現物'!K147)</f>
        <v>60775630</v>
      </c>
      <c r="L147" s="91">
        <f>SUM('[1]様式2償還'!L147,'[1]様式2現物'!L147)</f>
        <v>88360274</v>
      </c>
      <c r="M147" s="91">
        <f>SUM('[1]様式2償還'!M147,'[1]様式2現物'!M147)</f>
        <v>55546350</v>
      </c>
      <c r="N147" s="92">
        <f>SUM('[1]様式2償還'!N147,'[1]様式2現物'!N147)</f>
        <v>74657324</v>
      </c>
      <c r="O147" s="84">
        <f aca="true" t="shared" si="42" ref="O147:O180">SUM(I147:N147)</f>
        <v>344105947</v>
      </c>
      <c r="P147" s="88">
        <f aca="true" t="shared" si="43" ref="P147:P180">H147+O147</f>
        <v>344093337</v>
      </c>
      <c r="Q147" s="59"/>
    </row>
    <row r="148" spans="3:17" ht="17.25" customHeight="1">
      <c r="C148" s="81"/>
      <c r="D148" s="89"/>
      <c r="E148" s="90" t="s">
        <v>159</v>
      </c>
      <c r="F148" s="91">
        <f>SUM('[1]様式2償還'!F148,'[1]様式2現物'!F148)</f>
        <v>26672</v>
      </c>
      <c r="G148" s="92">
        <f>SUM('[1]様式2償還'!G148,'[1]様式2現物'!G148)</f>
        <v>53343</v>
      </c>
      <c r="H148" s="86">
        <f t="shared" si="41"/>
        <v>80015</v>
      </c>
      <c r="I148" s="93">
        <f>SUM('[1]様式2償還'!I148,'[1]様式2現物'!I148)</f>
        <v>0</v>
      </c>
      <c r="J148" s="124">
        <f>SUM('[1]様式2償還'!J148,'[1]様式2現物'!J148)</f>
        <v>522832</v>
      </c>
      <c r="K148" s="91">
        <f>SUM('[1]様式2償還'!K148,'[1]様式2現物'!K148)</f>
        <v>455296</v>
      </c>
      <c r="L148" s="91">
        <f>SUM('[1]様式2償還'!L148,'[1]様式2現物'!L148)</f>
        <v>1811830</v>
      </c>
      <c r="M148" s="91">
        <f>SUM('[1]様式2償還'!M148,'[1]様式2現物'!M148)</f>
        <v>1964158</v>
      </c>
      <c r="N148" s="92">
        <f>SUM('[1]様式2償還'!N148,'[1]様式2現物'!N148)</f>
        <v>10002820</v>
      </c>
      <c r="O148" s="84">
        <f t="shared" si="42"/>
        <v>14756936</v>
      </c>
      <c r="P148" s="88">
        <f t="shared" si="43"/>
        <v>14836951</v>
      </c>
      <c r="Q148" s="59"/>
    </row>
    <row r="149" spans="3:17" ht="17.25" customHeight="1">
      <c r="C149" s="81"/>
      <c r="D149" s="89"/>
      <c r="E149" s="90" t="s">
        <v>160</v>
      </c>
      <c r="F149" s="91">
        <f>SUM('[1]様式2償還'!F149,'[1]様式2現物'!F149)</f>
        <v>6651249</v>
      </c>
      <c r="G149" s="92">
        <f>SUM('[1]様式2償還'!G149,'[1]様式2現物'!G149)</f>
        <v>14792227</v>
      </c>
      <c r="H149" s="86">
        <f t="shared" si="41"/>
        <v>21443476</v>
      </c>
      <c r="I149" s="93">
        <f>SUM('[1]様式2償還'!I149,'[1]様式2現物'!I149)</f>
        <v>0</v>
      </c>
      <c r="J149" s="124">
        <f>SUM('[1]様式2償還'!J149,'[1]様式2現物'!J149)</f>
        <v>34767961</v>
      </c>
      <c r="K149" s="91">
        <f>SUM('[1]様式2償還'!K149,'[1]様式2現物'!K149)</f>
        <v>24036381</v>
      </c>
      <c r="L149" s="91">
        <f>SUM('[1]様式2償還'!L149,'[1]様式2現物'!L149)</f>
        <v>22855804</v>
      </c>
      <c r="M149" s="91">
        <f>SUM('[1]様式2償還'!M149,'[1]様式2現物'!M149)</f>
        <v>14010081</v>
      </c>
      <c r="N149" s="92">
        <f>SUM('[1]様式2償還'!N149,'[1]様式2現物'!N149)</f>
        <v>22575528</v>
      </c>
      <c r="O149" s="84">
        <f t="shared" si="42"/>
        <v>118245755</v>
      </c>
      <c r="P149" s="88">
        <f t="shared" si="43"/>
        <v>139689231</v>
      </c>
      <c r="Q149" s="59"/>
    </row>
    <row r="150" spans="3:17" ht="17.25" customHeight="1">
      <c r="C150" s="81"/>
      <c r="D150" s="89"/>
      <c r="E150" s="90" t="s">
        <v>161</v>
      </c>
      <c r="F150" s="91">
        <f>SUM('[1]様式2償還'!F150,'[1]様式2現物'!F150)</f>
        <v>832963</v>
      </c>
      <c r="G150" s="92">
        <f>SUM('[1]様式2償還'!G150,'[1]様式2現物'!G150)</f>
        <v>2631789</v>
      </c>
      <c r="H150" s="86">
        <f t="shared" si="41"/>
        <v>3464752</v>
      </c>
      <c r="I150" s="93">
        <f>SUM('[1]様式2償還'!I150,'[1]様式2現物'!I150)</f>
        <v>0</v>
      </c>
      <c r="J150" s="124">
        <f>SUM('[1]様式2償還'!J150,'[1]様式2現物'!J150)</f>
        <v>2622293</v>
      </c>
      <c r="K150" s="91">
        <f>SUM('[1]様式2償還'!K150,'[1]様式2現物'!K150)</f>
        <v>2811734</v>
      </c>
      <c r="L150" s="91">
        <f>SUM('[1]様式2償還'!L150,'[1]様式2現物'!L150)</f>
        <v>2151606</v>
      </c>
      <c r="M150" s="91">
        <f>SUM('[1]様式2償還'!M150,'[1]様式2現物'!M150)</f>
        <v>1111876</v>
      </c>
      <c r="N150" s="92">
        <f>SUM('[1]様式2償還'!N150,'[1]様式2現物'!N150)</f>
        <v>1020808</v>
      </c>
      <c r="O150" s="84">
        <f t="shared" si="42"/>
        <v>9718317</v>
      </c>
      <c r="P150" s="88">
        <f t="shared" si="43"/>
        <v>13183069</v>
      </c>
      <c r="Q150" s="59"/>
    </row>
    <row r="151" spans="3:17" ht="17.25" customHeight="1">
      <c r="C151" s="81"/>
      <c r="D151" s="89"/>
      <c r="E151" s="90" t="s">
        <v>162</v>
      </c>
      <c r="F151" s="91">
        <f>SUM('[1]様式2償還'!F151,'[1]様式2現物'!F151)</f>
        <v>1865634</v>
      </c>
      <c r="G151" s="92">
        <f>SUM('[1]様式2償還'!G151,'[1]様式2現物'!G151)</f>
        <v>3839434</v>
      </c>
      <c r="H151" s="86">
        <f t="shared" si="41"/>
        <v>5705068</v>
      </c>
      <c r="I151" s="93">
        <f>SUM('[1]様式2償還'!I151,'[1]様式2現物'!I151)</f>
        <v>0</v>
      </c>
      <c r="J151" s="124">
        <f>SUM('[1]様式2償還'!J151,'[1]様式2現物'!J151)</f>
        <v>9352580</v>
      </c>
      <c r="K151" s="91">
        <f>SUM('[1]様式2償還'!K151,'[1]様式2現物'!K151)</f>
        <v>9136680</v>
      </c>
      <c r="L151" s="91">
        <f>SUM('[1]様式2償還'!L151,'[1]様式2現物'!L151)</f>
        <v>9558717</v>
      </c>
      <c r="M151" s="91">
        <f>SUM('[1]様式2償還'!M151,'[1]様式2現物'!M151)</f>
        <v>6928289</v>
      </c>
      <c r="N151" s="92">
        <f>SUM('[1]様式2償還'!N151,'[1]様式2現物'!N151)</f>
        <v>7340843</v>
      </c>
      <c r="O151" s="84">
        <f t="shared" si="42"/>
        <v>42317109</v>
      </c>
      <c r="P151" s="88">
        <f t="shared" si="43"/>
        <v>48022177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9103144</v>
      </c>
      <c r="G152" s="85">
        <f t="shared" si="44"/>
        <v>14677128</v>
      </c>
      <c r="H152" s="86">
        <f t="shared" si="44"/>
        <v>23780272</v>
      </c>
      <c r="I152" s="87">
        <f t="shared" si="44"/>
        <v>0</v>
      </c>
      <c r="J152" s="85">
        <f t="shared" si="44"/>
        <v>84158212</v>
      </c>
      <c r="K152" s="84">
        <f t="shared" si="44"/>
        <v>60781058</v>
      </c>
      <c r="L152" s="84">
        <f t="shared" si="44"/>
        <v>60023423</v>
      </c>
      <c r="M152" s="84">
        <f t="shared" si="44"/>
        <v>28023673</v>
      </c>
      <c r="N152" s="85">
        <f t="shared" si="44"/>
        <v>16927016</v>
      </c>
      <c r="O152" s="84">
        <f t="shared" si="44"/>
        <v>249913382</v>
      </c>
      <c r="P152" s="88">
        <f t="shared" si="44"/>
        <v>273693654</v>
      </c>
      <c r="Q152" s="59"/>
    </row>
    <row r="153" spans="3:17" ht="17.25" customHeight="1">
      <c r="C153" s="81"/>
      <c r="D153" s="89"/>
      <c r="E153" s="95" t="s">
        <v>163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62189605</v>
      </c>
      <c r="K153" s="91">
        <f>SUM('[1]様式2償還'!K153,'[1]様式2現物'!K153)</f>
        <v>44085099</v>
      </c>
      <c r="L153" s="91">
        <f>SUM('[1]様式2償還'!L153,'[1]様式2現物'!L153)</f>
        <v>47150456</v>
      </c>
      <c r="M153" s="91">
        <f>SUM('[1]様式2償還'!M153,'[1]様式2現物'!M153)</f>
        <v>21317542</v>
      </c>
      <c r="N153" s="92">
        <f>SUM('[1]様式2償還'!N153,'[1]様式2現物'!N153)</f>
        <v>13027682</v>
      </c>
      <c r="O153" s="84">
        <f t="shared" si="42"/>
        <v>187770384</v>
      </c>
      <c r="P153" s="88">
        <f t="shared" si="43"/>
        <v>187770384</v>
      </c>
      <c r="Q153" s="59"/>
    </row>
    <row r="154" spans="3:17" ht="17.25" customHeight="1">
      <c r="C154" s="81"/>
      <c r="D154" s="89"/>
      <c r="E154" s="95" t="s">
        <v>164</v>
      </c>
      <c r="F154" s="91">
        <f>SUM('[1]様式2償還'!F154,'[1]様式2現物'!F154)</f>
        <v>9103144</v>
      </c>
      <c r="G154" s="92">
        <f>SUM('[1]様式2償還'!G154,'[1]様式2現物'!G154)</f>
        <v>14677128</v>
      </c>
      <c r="H154" s="86">
        <f t="shared" si="41"/>
        <v>23780272</v>
      </c>
      <c r="I154" s="93">
        <f>SUM('[1]様式2償還'!I154,'[1]様式2現物'!I154)</f>
        <v>0</v>
      </c>
      <c r="J154" s="124">
        <f>SUM('[1]様式2償還'!J154,'[1]様式2現物'!J154)</f>
        <v>21968607</v>
      </c>
      <c r="K154" s="91">
        <f>SUM('[1]様式2償還'!K154,'[1]様式2現物'!K154)</f>
        <v>16695959</v>
      </c>
      <c r="L154" s="91">
        <f>SUM('[1]様式2償還'!L154,'[1]様式2現物'!L154)</f>
        <v>12872967</v>
      </c>
      <c r="M154" s="91">
        <f>SUM('[1]様式2償還'!M154,'[1]様式2現物'!M154)</f>
        <v>6706131</v>
      </c>
      <c r="N154" s="92">
        <f>SUM('[1]様式2償還'!N154,'[1]様式2現物'!N154)</f>
        <v>3899334</v>
      </c>
      <c r="O154" s="84">
        <f t="shared" si="42"/>
        <v>62142998</v>
      </c>
      <c r="P154" s="88">
        <f t="shared" si="43"/>
        <v>85923270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173619</v>
      </c>
      <c r="G155" s="85">
        <f t="shared" si="45"/>
        <v>791239</v>
      </c>
      <c r="H155" s="86">
        <f t="shared" si="45"/>
        <v>964858</v>
      </c>
      <c r="I155" s="87">
        <f t="shared" si="45"/>
        <v>0</v>
      </c>
      <c r="J155" s="85">
        <f t="shared" si="45"/>
        <v>10301862</v>
      </c>
      <c r="K155" s="84">
        <f t="shared" si="45"/>
        <v>12410259</v>
      </c>
      <c r="L155" s="84">
        <f t="shared" si="45"/>
        <v>29533254</v>
      </c>
      <c r="M155" s="84">
        <f t="shared" si="45"/>
        <v>15342891</v>
      </c>
      <c r="N155" s="85">
        <f t="shared" si="45"/>
        <v>11944943</v>
      </c>
      <c r="O155" s="84">
        <f t="shared" si="45"/>
        <v>79533209</v>
      </c>
      <c r="P155" s="88">
        <f t="shared" si="45"/>
        <v>80498067</v>
      </c>
      <c r="Q155" s="59"/>
    </row>
    <row r="156" spans="3:17" ht="17.25" customHeight="1">
      <c r="C156" s="81"/>
      <c r="D156" s="89"/>
      <c r="E156" s="90" t="s">
        <v>165</v>
      </c>
      <c r="F156" s="91">
        <f>SUM('[1]様式2償還'!F156,'[1]様式2現物'!F156)</f>
        <v>92946</v>
      </c>
      <c r="G156" s="92">
        <f>SUM('[1]様式2償還'!G156,'[1]様式2現物'!G156)</f>
        <v>752798</v>
      </c>
      <c r="H156" s="86">
        <f t="shared" si="41"/>
        <v>845744</v>
      </c>
      <c r="I156" s="93">
        <f>SUM('[1]様式2償還'!I156,'[1]様式2現物'!I156)</f>
        <v>0</v>
      </c>
      <c r="J156" s="124">
        <f>SUM('[1]様式2償還'!J156,'[1]様式2現物'!J156)</f>
        <v>9181009</v>
      </c>
      <c r="K156" s="91">
        <f>SUM('[1]様式2償還'!K156,'[1]様式2現物'!K156)</f>
        <v>11071896</v>
      </c>
      <c r="L156" s="91">
        <f>SUM('[1]様式2償還'!L156,'[1]様式2現物'!L156)</f>
        <v>27412785</v>
      </c>
      <c r="M156" s="91">
        <f>SUM('[1]様式2償還'!M156,'[1]様式2現物'!M156)</f>
        <v>13529271</v>
      </c>
      <c r="N156" s="92">
        <f>SUM('[1]様式2償還'!N156,'[1]様式2現物'!N156)</f>
        <v>10077878</v>
      </c>
      <c r="O156" s="84">
        <f t="shared" si="42"/>
        <v>71272839</v>
      </c>
      <c r="P156" s="88">
        <f t="shared" si="43"/>
        <v>72118583</v>
      </c>
      <c r="Q156" s="59"/>
    </row>
    <row r="157" spans="3:17" ht="24.75" customHeight="1">
      <c r="C157" s="81"/>
      <c r="D157" s="89"/>
      <c r="E157" s="96" t="s">
        <v>166</v>
      </c>
      <c r="F157" s="91">
        <f>SUM('[1]様式2償還'!F157,'[1]様式2現物'!F157)</f>
        <v>80673</v>
      </c>
      <c r="G157" s="92">
        <f>SUM('[1]様式2償還'!G157,'[1]様式2現物'!G157)</f>
        <v>38441</v>
      </c>
      <c r="H157" s="86">
        <f t="shared" si="41"/>
        <v>119114</v>
      </c>
      <c r="I157" s="93">
        <f>SUM('[1]様式2償還'!I157,'[1]様式2現物'!I157)</f>
        <v>0</v>
      </c>
      <c r="J157" s="124">
        <f>SUM('[1]様式2償還'!J157,'[1]様式2現物'!J157)</f>
        <v>1120853</v>
      </c>
      <c r="K157" s="91">
        <f>SUM('[1]様式2償還'!K157,'[1]様式2現物'!K157)</f>
        <v>1279306</v>
      </c>
      <c r="L157" s="91">
        <f>SUM('[1]様式2償還'!L157,'[1]様式2現物'!L157)</f>
        <v>1972751</v>
      </c>
      <c r="M157" s="91">
        <f>SUM('[1]様式2償還'!M157,'[1]様式2現物'!M157)</f>
        <v>1813620</v>
      </c>
      <c r="N157" s="92">
        <f>SUM('[1]様式2償還'!N157,'[1]様式2現物'!N157)</f>
        <v>1735533</v>
      </c>
      <c r="O157" s="84">
        <f t="shared" si="42"/>
        <v>7922063</v>
      </c>
      <c r="P157" s="88">
        <f t="shared" si="43"/>
        <v>8041177</v>
      </c>
      <c r="Q157" s="59"/>
    </row>
    <row r="158" spans="3:17" ht="24.75" customHeight="1">
      <c r="C158" s="81"/>
      <c r="D158" s="89"/>
      <c r="E158" s="96" t="s">
        <v>175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59057</v>
      </c>
      <c r="L158" s="91">
        <f>SUM('[1]様式2償還'!L158,'[1]様式2現物'!L158)</f>
        <v>147718</v>
      </c>
      <c r="M158" s="91">
        <f>SUM('[1]様式2償還'!M158,'[1]様式2現物'!M158)</f>
        <v>0</v>
      </c>
      <c r="N158" s="92">
        <f>SUM('[1]様式2償還'!N158,'[1]様式2現物'!N158)</f>
        <v>131532</v>
      </c>
      <c r="O158" s="84">
        <f>SUM(I158:N158)</f>
        <v>338307</v>
      </c>
      <c r="P158" s="88">
        <f>H158+O158</f>
        <v>338307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10432900</v>
      </c>
      <c r="G160" s="85">
        <f t="shared" si="46"/>
        <v>12668258</v>
      </c>
      <c r="H160" s="86">
        <f t="shared" si="46"/>
        <v>23101158</v>
      </c>
      <c r="I160" s="87">
        <f t="shared" si="46"/>
        <v>0</v>
      </c>
      <c r="J160" s="85">
        <f t="shared" si="46"/>
        <v>21738344</v>
      </c>
      <c r="K160" s="84">
        <f t="shared" si="46"/>
        <v>19822589</v>
      </c>
      <c r="L160" s="84">
        <f t="shared" si="46"/>
        <v>20184737</v>
      </c>
      <c r="M160" s="84">
        <f t="shared" si="46"/>
        <v>12888986</v>
      </c>
      <c r="N160" s="85">
        <f t="shared" si="46"/>
        <v>13273052</v>
      </c>
      <c r="O160" s="84">
        <f t="shared" si="46"/>
        <v>87907708</v>
      </c>
      <c r="P160" s="88">
        <f t="shared" si="46"/>
        <v>111008866</v>
      </c>
      <c r="Q160" s="59"/>
    </row>
    <row r="161" spans="3:17" ht="17.25" customHeight="1">
      <c r="C161" s="81"/>
      <c r="D161" s="89"/>
      <c r="E161" s="97" t="s">
        <v>168</v>
      </c>
      <c r="F161" s="91">
        <f>SUM('[1]様式2償還'!F161,'[1]様式2現物'!F161)</f>
        <v>5713042</v>
      </c>
      <c r="G161" s="92">
        <f>SUM('[1]様式2償還'!G161,'[1]様式2現物'!G161)</f>
        <v>9395159</v>
      </c>
      <c r="H161" s="86">
        <f t="shared" si="41"/>
        <v>15108201</v>
      </c>
      <c r="I161" s="93">
        <f>SUM('[1]様式2償還'!I161,'[1]様式2現物'!I161)</f>
        <v>0</v>
      </c>
      <c r="J161" s="92">
        <f>SUM('[1]様式2償還'!J161,'[1]様式2現物'!J161)</f>
        <v>19161875</v>
      </c>
      <c r="K161" s="91">
        <f>SUM('[1]様式2償還'!K161,'[1]様式2現物'!K161)</f>
        <v>18495286</v>
      </c>
      <c r="L161" s="91">
        <f>SUM('[1]様式2償還'!L161,'[1]様式2現物'!L161)</f>
        <v>18404060</v>
      </c>
      <c r="M161" s="91">
        <f>SUM('[1]様式2償還'!M161,'[1]様式2現物'!M161)</f>
        <v>11539993</v>
      </c>
      <c r="N161" s="92">
        <f>SUM('[1]様式2償還'!N161,'[1]様式2現物'!N161)</f>
        <v>13023590</v>
      </c>
      <c r="O161" s="84">
        <f t="shared" si="42"/>
        <v>80624804</v>
      </c>
      <c r="P161" s="88">
        <f t="shared" si="43"/>
        <v>95733005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677374</v>
      </c>
      <c r="G162" s="92">
        <f>SUM('[1]様式2償還'!G162,'[1]様式2現物'!G162)</f>
        <v>559362</v>
      </c>
      <c r="H162" s="86">
        <f t="shared" si="41"/>
        <v>1236736</v>
      </c>
      <c r="I162" s="93">
        <f>SUM('[1]様式2償還'!I162,'[1]様式2現物'!I162)</f>
        <v>0</v>
      </c>
      <c r="J162" s="92">
        <f>SUM('[1]様式2償還'!J162,'[1]様式2現物'!J162)</f>
        <v>988422</v>
      </c>
      <c r="K162" s="91">
        <f>SUM('[1]様式2償還'!K162,'[1]様式2現物'!K162)</f>
        <v>268158</v>
      </c>
      <c r="L162" s="91">
        <f>SUM('[1]様式2償還'!L162,'[1]様式2現物'!L162)</f>
        <v>624642</v>
      </c>
      <c r="M162" s="91">
        <f>SUM('[1]様式2償還'!M162,'[1]様式2現物'!M162)</f>
        <v>399184</v>
      </c>
      <c r="N162" s="92">
        <f>SUM('[1]様式2償還'!N162,'[1]様式2現物'!N162)</f>
        <v>31881</v>
      </c>
      <c r="O162" s="84">
        <f t="shared" si="42"/>
        <v>2312287</v>
      </c>
      <c r="P162" s="88">
        <f t="shared" si="43"/>
        <v>3549023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4042484</v>
      </c>
      <c r="G163" s="92">
        <f>SUM('[1]様式2償還'!G163,'[1]様式2現物'!G163)</f>
        <v>2713737</v>
      </c>
      <c r="H163" s="86">
        <f t="shared" si="41"/>
        <v>6756221</v>
      </c>
      <c r="I163" s="93">
        <f>SUM('[1]様式2償還'!I163,'[1]様式2現物'!I163)</f>
        <v>0</v>
      </c>
      <c r="J163" s="92">
        <f>SUM('[1]様式2償還'!J163,'[1]様式2現物'!J163)</f>
        <v>1588047</v>
      </c>
      <c r="K163" s="91">
        <f>SUM('[1]様式2償還'!K163,'[1]様式2現物'!K163)</f>
        <v>1059145</v>
      </c>
      <c r="L163" s="91">
        <f>SUM('[1]様式2償還'!L163,'[1]様式2現物'!L163)</f>
        <v>1156035</v>
      </c>
      <c r="M163" s="91">
        <f>SUM('[1]様式2償還'!M163,'[1]様式2現物'!M163)</f>
        <v>949809</v>
      </c>
      <c r="N163" s="92">
        <f>SUM('[1]様式2償還'!N163,'[1]様式2現物'!N163)</f>
        <v>217581</v>
      </c>
      <c r="O163" s="84">
        <f t="shared" si="42"/>
        <v>4970617</v>
      </c>
      <c r="P163" s="88">
        <f t="shared" si="43"/>
        <v>11726838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5795935</v>
      </c>
      <c r="G164" s="92">
        <f>SUM('[1]様式2償還'!G164,'[1]様式2現物'!G164)</f>
        <v>15236497</v>
      </c>
      <c r="H164" s="86">
        <f t="shared" si="41"/>
        <v>21032432</v>
      </c>
      <c r="I164" s="93">
        <f>SUM('[1]様式2償還'!I164,'[1]様式2現物'!I164)</f>
        <v>0</v>
      </c>
      <c r="J164" s="92">
        <f>SUM('[1]様式2償還'!J164,'[1]様式2現物'!J164)</f>
        <v>38806481</v>
      </c>
      <c r="K164" s="91">
        <f>SUM('[1]様式2償還'!K164,'[1]様式2現物'!K164)</f>
        <v>34120961</v>
      </c>
      <c r="L164" s="91">
        <f>SUM('[1]様式2償還'!L164,'[1]様式2現物'!L164)</f>
        <v>47140022</v>
      </c>
      <c r="M164" s="91">
        <f>SUM('[1]様式2償還'!M164,'[1]様式2現物'!M164)</f>
        <v>34273837</v>
      </c>
      <c r="N164" s="92">
        <f>SUM('[1]様式2償還'!N164,'[1]様式2現物'!N164)</f>
        <v>33560796</v>
      </c>
      <c r="O164" s="84">
        <f t="shared" si="42"/>
        <v>187902097</v>
      </c>
      <c r="P164" s="88">
        <f t="shared" si="43"/>
        <v>208934529</v>
      </c>
      <c r="Q164" s="59"/>
    </row>
    <row r="165" spans="3:17" ht="17.25" customHeight="1">
      <c r="C165" s="101"/>
      <c r="D165" s="102" t="s">
        <v>176</v>
      </c>
      <c r="E165" s="103"/>
      <c r="F165" s="139">
        <f>SUM('[1]様式2償還'!F165,'[1]様式2現物'!F165)</f>
        <v>7733163</v>
      </c>
      <c r="G165" s="140">
        <f>SUM('[1]様式2償還'!G165,'[1]様式2現物'!G165)</f>
        <v>8613596</v>
      </c>
      <c r="H165" s="104">
        <f t="shared" si="41"/>
        <v>16346759</v>
      </c>
      <c r="I165" s="141">
        <f>SUM('[1]様式2償還'!I165,'[1]様式2現物'!I165)</f>
        <v>0</v>
      </c>
      <c r="J165" s="140">
        <f>SUM('[1]様式2償還'!J165,'[1]様式2現物'!J165)</f>
        <v>45800522</v>
      </c>
      <c r="K165" s="139">
        <f>SUM('[1]様式2償還'!K165,'[1]様式2現物'!K165)</f>
        <v>26729405</v>
      </c>
      <c r="L165" s="139">
        <f>SUM('[1]様式2償還'!L165,'[1]様式2現物'!L165)</f>
        <v>26795193</v>
      </c>
      <c r="M165" s="139">
        <f>SUM('[1]様式2償還'!M165,'[1]様式2現物'!M165)</f>
        <v>12976612</v>
      </c>
      <c r="N165" s="140">
        <f>SUM('[1]様式2償還'!N165,'[1]様式2現物'!N165)</f>
        <v>11206209</v>
      </c>
      <c r="O165" s="104">
        <f t="shared" si="42"/>
        <v>123507941</v>
      </c>
      <c r="P165" s="105">
        <f t="shared" si="43"/>
        <v>139854700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263486</v>
      </c>
      <c r="G166" s="77">
        <f t="shared" si="47"/>
        <v>2920838</v>
      </c>
      <c r="H166" s="78">
        <f t="shared" si="47"/>
        <v>3184324</v>
      </c>
      <c r="I166" s="79">
        <f t="shared" si="47"/>
        <v>0</v>
      </c>
      <c r="J166" s="77">
        <f t="shared" si="47"/>
        <v>58851109</v>
      </c>
      <c r="K166" s="76">
        <f t="shared" si="47"/>
        <v>56303210</v>
      </c>
      <c r="L166" s="76">
        <f t="shared" si="47"/>
        <v>68753130</v>
      </c>
      <c r="M166" s="76">
        <f t="shared" si="47"/>
        <v>41340628</v>
      </c>
      <c r="N166" s="77">
        <f t="shared" si="47"/>
        <v>33234139</v>
      </c>
      <c r="O166" s="76">
        <f t="shared" si="47"/>
        <v>258482216</v>
      </c>
      <c r="P166" s="80">
        <f t="shared" si="47"/>
        <v>261666540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1495324</v>
      </c>
      <c r="K167" s="91">
        <f>SUM('[1]様式2償還'!K167,'[1]様式2現物'!K167)</f>
        <v>2683154</v>
      </c>
      <c r="L167" s="91">
        <f>SUM('[1]様式2償還'!L167,'[1]様式2現物'!L167)</f>
        <v>4289743</v>
      </c>
      <c r="M167" s="91">
        <f>SUM('[1]様式2償還'!M167,'[1]様式2現物'!M167)</f>
        <v>2352102</v>
      </c>
      <c r="N167" s="92">
        <f>SUM('[1]様式2償還'!N167,'[1]様式2現物'!N167)</f>
        <v>969210</v>
      </c>
      <c r="O167" s="84">
        <f>SUM(I167:N167)</f>
        <v>11789533</v>
      </c>
      <c r="P167" s="88">
        <f>H167+O167</f>
        <v>11789533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177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32064712</v>
      </c>
      <c r="K169" s="91">
        <f>SUM('[1]様式2償還'!K169,'[1]様式2現物'!K169)</f>
        <v>23542637</v>
      </c>
      <c r="L169" s="91">
        <f>SUM('[1]様式2償還'!L169,'[1]様式2現物'!L169)</f>
        <v>26885660</v>
      </c>
      <c r="M169" s="91">
        <f>SUM('[1]様式2償還'!M169,'[1]様式2現物'!M169)</f>
        <v>13203545</v>
      </c>
      <c r="N169" s="92">
        <f>SUM('[1]様式2償還'!N169,'[1]様式2現物'!N169)</f>
        <v>11294969</v>
      </c>
      <c r="O169" s="84">
        <f t="shared" si="49"/>
        <v>106991523</v>
      </c>
      <c r="P169" s="88">
        <f t="shared" si="50"/>
        <v>106991523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154557</v>
      </c>
      <c r="G170" s="92">
        <f>SUM('[1]様式2償還'!G170,'[1]様式2現物'!G170)</f>
        <v>491026</v>
      </c>
      <c r="H170" s="86">
        <f t="shared" si="48"/>
        <v>645583</v>
      </c>
      <c r="I170" s="93">
        <f>SUM('[1]様式2償還'!I170,'[1]様式2現物'!I170)</f>
        <v>0</v>
      </c>
      <c r="J170" s="124">
        <f>SUM('[1]様式2償還'!J170,'[1]様式2現物'!J170)</f>
        <v>3022801</v>
      </c>
      <c r="K170" s="91">
        <f>SUM('[1]様式2償還'!K170,'[1]様式2現物'!K170)</f>
        <v>4315511</v>
      </c>
      <c r="L170" s="91">
        <f>SUM('[1]様式2償還'!L170,'[1]様式2現物'!L170)</f>
        <v>6532168</v>
      </c>
      <c r="M170" s="91">
        <f>SUM('[1]様式2償還'!M170,'[1]様式2現物'!M170)</f>
        <v>3654700</v>
      </c>
      <c r="N170" s="92">
        <f>SUM('[1]様式2償還'!N170,'[1]様式2現物'!N170)</f>
        <v>3699072</v>
      </c>
      <c r="O170" s="84">
        <f t="shared" si="49"/>
        <v>21224252</v>
      </c>
      <c r="P170" s="88">
        <f t="shared" si="50"/>
        <v>21869835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108929</v>
      </c>
      <c r="G171" s="92">
        <f>SUM('[1]様式2償還'!G171,'[1]様式2現物'!G171)</f>
        <v>400389</v>
      </c>
      <c r="H171" s="86">
        <f t="shared" si="48"/>
        <v>509318</v>
      </c>
      <c r="I171" s="93">
        <f>SUM('[1]様式2償還'!I171,'[1]様式2現物'!I171)</f>
        <v>0</v>
      </c>
      <c r="J171" s="124">
        <f>SUM('[1]様式2償還'!J171,'[1]様式2現物'!J171)</f>
        <v>2541041</v>
      </c>
      <c r="K171" s="91">
        <f>SUM('[1]様式2償還'!K171,'[1]様式2現物'!K171)</f>
        <v>3525209</v>
      </c>
      <c r="L171" s="91">
        <f>SUM('[1]様式2償還'!L171,'[1]様式2現物'!L171)</f>
        <v>3358188</v>
      </c>
      <c r="M171" s="91">
        <f>SUM('[1]様式2償還'!M171,'[1]様式2現物'!M171)</f>
        <v>2495857</v>
      </c>
      <c r="N171" s="92">
        <f>SUM('[1]様式2償還'!N171,'[1]様式2現物'!N171)</f>
        <v>1240233</v>
      </c>
      <c r="O171" s="84">
        <f t="shared" si="49"/>
        <v>13160528</v>
      </c>
      <c r="P171" s="88">
        <f t="shared" si="50"/>
        <v>13669846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2029423</v>
      </c>
      <c r="H172" s="86">
        <f t="shared" si="48"/>
        <v>2029423</v>
      </c>
      <c r="I172" s="93">
        <f>SUM('[1]様式2償還'!I172,'[1]様式2現物'!I172)</f>
        <v>0</v>
      </c>
      <c r="J172" s="124">
        <f>SUM('[1]様式2償還'!J172,'[1]様式2現物'!J172)</f>
        <v>19495506</v>
      </c>
      <c r="K172" s="91">
        <f>SUM('[1]様式2償還'!K172,'[1]様式2現物'!K172)</f>
        <v>22236699</v>
      </c>
      <c r="L172" s="91">
        <f>SUM('[1]様式2償還'!L172,'[1]様式2現物'!L172)</f>
        <v>24820351</v>
      </c>
      <c r="M172" s="91">
        <f>SUM('[1]様式2償還'!M172,'[1]様式2現物'!M172)</f>
        <v>14683950</v>
      </c>
      <c r="N172" s="92">
        <f>SUM('[1]様式2償還'!N172,'[1]様式2現物'!N172)</f>
        <v>8650269</v>
      </c>
      <c r="O172" s="84">
        <f t="shared" si="49"/>
        <v>89886775</v>
      </c>
      <c r="P172" s="88">
        <f t="shared" si="50"/>
        <v>91916198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231725</v>
      </c>
      <c r="K174" s="91">
        <f>SUM('[1]様式2償還'!K174,'[1]様式2現物'!K174)</f>
        <v>0</v>
      </c>
      <c r="L174" s="91">
        <f>SUM('[1]様式2償還'!L174,'[1]様式2現物'!L174)</f>
        <v>2867020</v>
      </c>
      <c r="M174" s="91">
        <f>SUM('[1]様式2償還'!M174,'[1]様式2現物'!M174)</f>
        <v>4950474</v>
      </c>
      <c r="N174" s="92">
        <f>SUM('[1]様式2償還'!N174,'[1]様式2現物'!N174)</f>
        <v>7062950</v>
      </c>
      <c r="O174" s="84">
        <f t="shared" si="49"/>
        <v>15112169</v>
      </c>
      <c r="P174" s="88">
        <f t="shared" si="50"/>
        <v>15112169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178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30512836</v>
      </c>
      <c r="K176" s="76">
        <f t="shared" si="51"/>
        <v>51851604</v>
      </c>
      <c r="L176" s="76">
        <f t="shared" si="51"/>
        <v>219045746</v>
      </c>
      <c r="M176" s="76">
        <f t="shared" si="51"/>
        <v>196712007</v>
      </c>
      <c r="N176" s="77">
        <f t="shared" si="51"/>
        <v>202817906</v>
      </c>
      <c r="O176" s="76">
        <f t="shared" si="51"/>
        <v>700940099</v>
      </c>
      <c r="P176" s="80">
        <f t="shared" si="51"/>
        <v>700940099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2193975</v>
      </c>
      <c r="K177" s="91">
        <f>SUM('[1]様式2償還'!K177,'[1]様式2現物'!K177)</f>
        <v>10093499</v>
      </c>
      <c r="L177" s="91">
        <f>SUM('[1]様式2償還'!L177,'[1]様式2現物'!L177)</f>
        <v>140189079</v>
      </c>
      <c r="M177" s="91">
        <f>SUM('[1]様式2償還'!M177,'[1]様式2現物'!M177)</f>
        <v>128443488</v>
      </c>
      <c r="N177" s="92">
        <f>SUM('[1]様式2償還'!N177,'[1]様式2現物'!N177)</f>
        <v>137499993</v>
      </c>
      <c r="O177" s="84">
        <f t="shared" si="42"/>
        <v>418420034</v>
      </c>
      <c r="P177" s="88">
        <f t="shared" si="43"/>
        <v>418420034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28318861</v>
      </c>
      <c r="K178" s="91">
        <f>SUM('[1]様式2償還'!K178,'[1]様式2現物'!K178)</f>
        <v>41758105</v>
      </c>
      <c r="L178" s="91">
        <f>SUM('[1]様式2償還'!L178,'[1]様式2現物'!L178)</f>
        <v>77133525</v>
      </c>
      <c r="M178" s="91">
        <f>SUM('[1]様式2償還'!M178,'[1]様式2現物'!M178)</f>
        <v>62612811</v>
      </c>
      <c r="N178" s="92">
        <f>SUM('[1]様式2償還'!N178,'[1]様式2現物'!N178)</f>
        <v>46648463</v>
      </c>
      <c r="O178" s="84">
        <f t="shared" si="42"/>
        <v>256471765</v>
      </c>
      <c r="P178" s="88">
        <f t="shared" si="43"/>
        <v>256471765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357432</v>
      </c>
      <c r="M179" s="143">
        <f>SUM('[1]様式2償還'!M179,'[1]様式2現物'!M179)</f>
        <v>3445195</v>
      </c>
      <c r="N179" s="142">
        <f>SUM('[1]様式2償還'!N179,'[1]様式2現物'!N179)</f>
        <v>11821658</v>
      </c>
      <c r="O179" s="111">
        <f>SUM(I179:N179)</f>
        <v>15624285</v>
      </c>
      <c r="P179" s="112">
        <f>H179+O179</f>
        <v>15624285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1365710</v>
      </c>
      <c r="M180" s="139">
        <f>SUM('[1]様式2償還'!M180,'[1]様式2現物'!M180)</f>
        <v>2210513</v>
      </c>
      <c r="N180" s="140">
        <f>SUM('[1]様式2償還'!N180,'[1]様式2現物'!N180)</f>
        <v>6847792</v>
      </c>
      <c r="O180" s="138">
        <f t="shared" si="42"/>
        <v>10424015</v>
      </c>
      <c r="P180" s="105">
        <f t="shared" si="43"/>
        <v>10424015</v>
      </c>
      <c r="Q180" s="59"/>
    </row>
    <row r="181" spans="3:17" ht="17.25" customHeight="1" thickBot="1">
      <c r="C181" s="113" t="s">
        <v>179</v>
      </c>
      <c r="D181" s="114"/>
      <c r="E181" s="114"/>
      <c r="F181" s="115">
        <f aca="true" t="shared" si="52" ref="F181:P181">F145+F166+F176</f>
        <v>42878765</v>
      </c>
      <c r="G181" s="116">
        <f t="shared" si="52"/>
        <v>76211739</v>
      </c>
      <c r="H181" s="117">
        <f t="shared" si="52"/>
        <v>119090504</v>
      </c>
      <c r="I181" s="118">
        <f t="shared" si="52"/>
        <v>0</v>
      </c>
      <c r="J181" s="116">
        <f t="shared" si="52"/>
        <v>402201401</v>
      </c>
      <c r="K181" s="115">
        <f t="shared" si="52"/>
        <v>359234807</v>
      </c>
      <c r="L181" s="115">
        <f t="shared" si="52"/>
        <v>596213736</v>
      </c>
      <c r="M181" s="115">
        <f t="shared" si="52"/>
        <v>421119388</v>
      </c>
      <c r="N181" s="116">
        <f t="shared" si="52"/>
        <v>438561384</v>
      </c>
      <c r="O181" s="115">
        <f t="shared" si="52"/>
        <v>2217330716</v>
      </c>
      <c r="P181" s="119">
        <f t="shared" si="52"/>
        <v>2336421220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H5" sqref="H5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138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令和１年１１月月報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139</v>
      </c>
    </row>
    <row r="8" spans="3:17" ht="12">
      <c r="C8" s="348" t="s">
        <v>64</v>
      </c>
      <c r="D8" s="349"/>
      <c r="E8" s="349"/>
      <c r="F8" s="350"/>
      <c r="G8" s="354" t="s">
        <v>45</v>
      </c>
      <c r="H8" s="355"/>
      <c r="I8" s="356"/>
      <c r="J8" s="357" t="s">
        <v>46</v>
      </c>
      <c r="K8" s="355"/>
      <c r="L8" s="355"/>
      <c r="M8" s="355"/>
      <c r="N8" s="355"/>
      <c r="O8" s="355"/>
      <c r="P8" s="355"/>
      <c r="Q8" s="358" t="s">
        <v>43</v>
      </c>
    </row>
    <row r="9" spans="3:17" ht="24.75" customHeight="1">
      <c r="C9" s="351"/>
      <c r="D9" s="352"/>
      <c r="E9" s="352"/>
      <c r="F9" s="353"/>
      <c r="G9" s="12" t="s">
        <v>140</v>
      </c>
      <c r="H9" s="13" t="s">
        <v>141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9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142</v>
      </c>
      <c r="E11" s="23"/>
      <c r="F11" s="24"/>
      <c r="G11" s="26">
        <f aca="true" t="shared" si="0" ref="G11:Q11">SUM(G12:G20)</f>
        <v>2</v>
      </c>
      <c r="H11" s="26">
        <f t="shared" si="0"/>
        <v>8</v>
      </c>
      <c r="I11" s="27">
        <f t="shared" si="0"/>
        <v>10</v>
      </c>
      <c r="J11" s="28">
        <f t="shared" si="0"/>
        <v>0</v>
      </c>
      <c r="K11" s="26">
        <f t="shared" si="0"/>
        <v>148</v>
      </c>
      <c r="L11" s="26">
        <f t="shared" si="0"/>
        <v>184</v>
      </c>
      <c r="M11" s="26">
        <f t="shared" si="0"/>
        <v>667</v>
      </c>
      <c r="N11" s="26">
        <f t="shared" si="0"/>
        <v>527</v>
      </c>
      <c r="O11" s="26">
        <f t="shared" si="0"/>
        <v>456</v>
      </c>
      <c r="P11" s="27">
        <f t="shared" si="0"/>
        <v>1982</v>
      </c>
      <c r="Q11" s="29">
        <f t="shared" si="0"/>
        <v>1992</v>
      </c>
    </row>
    <row r="12" spans="3:17" ht="14.25" customHeight="1">
      <c r="C12" s="21"/>
      <c r="D12" s="30"/>
      <c r="E12" s="31" t="s">
        <v>69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8</v>
      </c>
      <c r="L12" s="26">
        <v>33</v>
      </c>
      <c r="M12" s="26">
        <v>374</v>
      </c>
      <c r="N12" s="26">
        <v>315</v>
      </c>
      <c r="O12" s="26">
        <v>298</v>
      </c>
      <c r="P12" s="33">
        <f aca="true" t="shared" si="2" ref="P12:P17">SUM(J12:O12)</f>
        <v>1028</v>
      </c>
      <c r="Q12" s="34">
        <f aca="true" t="shared" si="3" ref="Q12:Q20">I12+P12</f>
        <v>1028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62</v>
      </c>
      <c r="L13" s="26">
        <v>79</v>
      </c>
      <c r="M13" s="26">
        <v>152</v>
      </c>
      <c r="N13" s="26">
        <v>110</v>
      </c>
      <c r="O13" s="26">
        <v>75</v>
      </c>
      <c r="P13" s="33">
        <f t="shared" si="2"/>
        <v>478</v>
      </c>
      <c r="Q13" s="34">
        <f t="shared" si="3"/>
        <v>478</v>
      </c>
    </row>
    <row r="14" spans="3:17" ht="14.25" customHeight="1">
      <c r="C14" s="21"/>
      <c r="D14" s="30"/>
      <c r="E14" s="31" t="s">
        <v>70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0</v>
      </c>
      <c r="L14" s="26">
        <v>0</v>
      </c>
      <c r="M14" s="26">
        <v>0</v>
      </c>
      <c r="N14" s="26">
        <v>7</v>
      </c>
      <c r="O14" s="26">
        <v>18</v>
      </c>
      <c r="P14" s="33">
        <f t="shared" si="2"/>
        <v>25</v>
      </c>
      <c r="Q14" s="34">
        <f t="shared" si="3"/>
        <v>25</v>
      </c>
    </row>
    <row r="15" spans="3:17" ht="14.25" customHeight="1">
      <c r="C15" s="21"/>
      <c r="D15" s="30"/>
      <c r="E15" s="31" t="s">
        <v>109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1</v>
      </c>
      <c r="N15" s="26">
        <v>2</v>
      </c>
      <c r="O15" s="26">
        <v>8</v>
      </c>
      <c r="P15" s="33">
        <f t="shared" si="2"/>
        <v>11</v>
      </c>
      <c r="Q15" s="34">
        <f t="shared" si="3"/>
        <v>11</v>
      </c>
    </row>
    <row r="16" spans="3:17" ht="14.25" customHeight="1">
      <c r="C16" s="21"/>
      <c r="D16" s="30"/>
      <c r="E16" s="360" t="s">
        <v>65</v>
      </c>
      <c r="F16" s="361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0</v>
      </c>
      <c r="M16" s="26">
        <v>9</v>
      </c>
      <c r="N16" s="26">
        <v>12</v>
      </c>
      <c r="O16" s="26">
        <v>9</v>
      </c>
      <c r="P16" s="33">
        <f t="shared" si="2"/>
        <v>31</v>
      </c>
      <c r="Q16" s="34">
        <f t="shared" si="3"/>
        <v>31</v>
      </c>
    </row>
    <row r="17" spans="3:17" ht="14.25" customHeight="1">
      <c r="C17" s="21"/>
      <c r="D17" s="30"/>
      <c r="E17" s="31" t="s">
        <v>71</v>
      </c>
      <c r="F17" s="32"/>
      <c r="G17" s="26">
        <v>2</v>
      </c>
      <c r="H17" s="26">
        <v>8</v>
      </c>
      <c r="I17" s="33">
        <f t="shared" si="1"/>
        <v>10</v>
      </c>
      <c r="J17" s="291">
        <v>0</v>
      </c>
      <c r="K17" s="290">
        <v>71</v>
      </c>
      <c r="L17" s="26">
        <v>67</v>
      </c>
      <c r="M17" s="26">
        <v>121</v>
      </c>
      <c r="N17" s="26">
        <v>76</v>
      </c>
      <c r="O17" s="26">
        <v>43</v>
      </c>
      <c r="P17" s="33">
        <f t="shared" si="2"/>
        <v>378</v>
      </c>
      <c r="Q17" s="34">
        <f>I17+P17</f>
        <v>388</v>
      </c>
    </row>
    <row r="18" spans="3:17" ht="14.25" customHeight="1">
      <c r="C18" s="21"/>
      <c r="D18" s="30"/>
      <c r="E18" s="362" t="s">
        <v>143</v>
      </c>
      <c r="F18" s="363"/>
      <c r="G18" s="292">
        <v>0</v>
      </c>
      <c r="H18" s="292">
        <v>0</v>
      </c>
      <c r="I18" s="33">
        <f t="shared" si="1"/>
        <v>0</v>
      </c>
      <c r="J18" s="293">
        <v>0</v>
      </c>
      <c r="K18" s="294">
        <v>6</v>
      </c>
      <c r="L18" s="292">
        <v>5</v>
      </c>
      <c r="M18" s="292">
        <v>10</v>
      </c>
      <c r="N18" s="292">
        <v>5</v>
      </c>
      <c r="O18" s="292">
        <v>5</v>
      </c>
      <c r="P18" s="33">
        <f>SUM(J18:O18)</f>
        <v>31</v>
      </c>
      <c r="Q18" s="34">
        <f>I18+P18</f>
        <v>31</v>
      </c>
    </row>
    <row r="19" spans="3:17" ht="14.25" customHeight="1">
      <c r="C19" s="21"/>
      <c r="D19" s="30"/>
      <c r="E19" s="360" t="s">
        <v>144</v>
      </c>
      <c r="F19" s="361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0</v>
      </c>
      <c r="N19" s="292">
        <v>0</v>
      </c>
      <c r="O19" s="292">
        <v>0</v>
      </c>
      <c r="P19" s="36">
        <f>SUM(J19:O19)</f>
        <v>0</v>
      </c>
      <c r="Q19" s="37">
        <f t="shared" si="3"/>
        <v>0</v>
      </c>
    </row>
    <row r="20" spans="3:17" ht="14.25" customHeight="1">
      <c r="C20" s="21"/>
      <c r="D20" s="38"/>
      <c r="E20" s="364" t="s">
        <v>108</v>
      </c>
      <c r="F20" s="365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2</v>
      </c>
      <c r="H21" s="126">
        <f t="shared" si="4"/>
        <v>8</v>
      </c>
      <c r="I21" s="127">
        <f t="shared" si="4"/>
        <v>10</v>
      </c>
      <c r="J21" s="128">
        <f t="shared" si="4"/>
        <v>0</v>
      </c>
      <c r="K21" s="129">
        <f t="shared" si="4"/>
        <v>94</v>
      </c>
      <c r="L21" s="126">
        <f t="shared" si="4"/>
        <v>119</v>
      </c>
      <c r="M21" s="126">
        <f t="shared" si="4"/>
        <v>537</v>
      </c>
      <c r="N21" s="126">
        <f t="shared" si="4"/>
        <v>418</v>
      </c>
      <c r="O21" s="126">
        <f t="shared" si="4"/>
        <v>363</v>
      </c>
      <c r="P21" s="127">
        <f t="shared" si="4"/>
        <v>1531</v>
      </c>
      <c r="Q21" s="130">
        <f t="shared" si="4"/>
        <v>1541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8</v>
      </c>
      <c r="L22" s="26">
        <v>33</v>
      </c>
      <c r="M22" s="26">
        <v>376</v>
      </c>
      <c r="N22" s="26">
        <v>314</v>
      </c>
      <c r="O22" s="26">
        <v>301</v>
      </c>
      <c r="P22" s="33">
        <f>SUM(J22:O22)</f>
        <v>1032</v>
      </c>
      <c r="Q22" s="34">
        <f aca="true" t="shared" si="6" ref="Q22:Q30">I22+P22</f>
        <v>1032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14</v>
      </c>
      <c r="L23" s="26">
        <v>19</v>
      </c>
      <c r="M23" s="26">
        <v>25</v>
      </c>
      <c r="N23" s="26">
        <v>20</v>
      </c>
      <c r="O23" s="26">
        <v>7</v>
      </c>
      <c r="P23" s="33">
        <f aca="true" t="shared" si="7" ref="P23:P30">SUM(J23:O23)</f>
        <v>85</v>
      </c>
      <c r="Q23" s="34">
        <f t="shared" si="6"/>
        <v>85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2</v>
      </c>
      <c r="O24" s="26">
        <v>2</v>
      </c>
      <c r="P24" s="33">
        <f t="shared" si="7"/>
        <v>4</v>
      </c>
      <c r="Q24" s="34">
        <f t="shared" si="6"/>
        <v>4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360" t="s">
        <v>65</v>
      </c>
      <c r="F26" s="361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0</v>
      </c>
      <c r="M26" s="26">
        <v>9</v>
      </c>
      <c r="N26" s="26">
        <v>12</v>
      </c>
      <c r="O26" s="26">
        <v>9</v>
      </c>
      <c r="P26" s="33">
        <f t="shared" si="7"/>
        <v>31</v>
      </c>
      <c r="Q26" s="34">
        <f t="shared" si="6"/>
        <v>31</v>
      </c>
    </row>
    <row r="27" spans="3:17" ht="14.25" customHeight="1">
      <c r="C27" s="21"/>
      <c r="D27" s="30"/>
      <c r="E27" s="31" t="s">
        <v>71</v>
      </c>
      <c r="F27" s="32"/>
      <c r="G27" s="26">
        <v>2</v>
      </c>
      <c r="H27" s="26">
        <v>8</v>
      </c>
      <c r="I27" s="33">
        <f t="shared" si="5"/>
        <v>10</v>
      </c>
      <c r="J27" s="291">
        <v>0</v>
      </c>
      <c r="K27" s="290">
        <v>67</v>
      </c>
      <c r="L27" s="26">
        <v>67</v>
      </c>
      <c r="M27" s="26">
        <v>120</v>
      </c>
      <c r="N27" s="26">
        <v>68</v>
      </c>
      <c r="O27" s="26">
        <v>43</v>
      </c>
      <c r="P27" s="33">
        <f t="shared" si="7"/>
        <v>365</v>
      </c>
      <c r="Q27" s="34">
        <f t="shared" si="6"/>
        <v>375</v>
      </c>
    </row>
    <row r="28" spans="3:17" ht="14.25" customHeight="1">
      <c r="C28" s="21"/>
      <c r="D28" s="30"/>
      <c r="E28" s="362" t="s">
        <v>66</v>
      </c>
      <c r="F28" s="363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4</v>
      </c>
      <c r="L28" s="292">
        <v>0</v>
      </c>
      <c r="M28" s="292">
        <v>7</v>
      </c>
      <c r="N28" s="292">
        <v>2</v>
      </c>
      <c r="O28" s="292">
        <v>1</v>
      </c>
      <c r="P28" s="33">
        <f t="shared" si="7"/>
        <v>14</v>
      </c>
      <c r="Q28" s="34">
        <f t="shared" si="6"/>
        <v>14</v>
      </c>
    </row>
    <row r="29" spans="3:17" ht="14.25" customHeight="1">
      <c r="C29" s="21"/>
      <c r="D29" s="30"/>
      <c r="E29" s="360" t="s">
        <v>67</v>
      </c>
      <c r="F29" s="361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66" t="s">
        <v>108</v>
      </c>
      <c r="F30" s="367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142</v>
      </c>
      <c r="E32" s="23"/>
      <c r="F32" s="24"/>
      <c r="G32" s="25">
        <f aca="true" t="shared" si="8" ref="G32:O32">SUM(G33:G41)</f>
        <v>1810</v>
      </c>
      <c r="H32" s="26">
        <f t="shared" si="8"/>
        <v>21538</v>
      </c>
      <c r="I32" s="27">
        <f>SUM(I33:I41)</f>
        <v>23348</v>
      </c>
      <c r="J32" s="28">
        <f t="shared" si="8"/>
        <v>0</v>
      </c>
      <c r="K32" s="129">
        <f t="shared" si="8"/>
        <v>2005461</v>
      </c>
      <c r="L32" s="131">
        <f t="shared" si="8"/>
        <v>2993654</v>
      </c>
      <c r="M32" s="26">
        <f t="shared" si="8"/>
        <v>13627237</v>
      </c>
      <c r="N32" s="26">
        <f t="shared" si="8"/>
        <v>10829974</v>
      </c>
      <c r="O32" s="26">
        <f t="shared" si="8"/>
        <v>9749620</v>
      </c>
      <c r="P32" s="36">
        <f aca="true" t="shared" si="9" ref="P32:P43">SUM(K32:O32)</f>
        <v>39205946</v>
      </c>
      <c r="Q32" s="37">
        <f aca="true" t="shared" si="10" ref="Q32:Q39">I32+P32</f>
        <v>39229294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208770</v>
      </c>
      <c r="L33" s="26">
        <v>800380</v>
      </c>
      <c r="M33" s="301">
        <v>8799635</v>
      </c>
      <c r="N33" s="301">
        <v>7336500</v>
      </c>
      <c r="O33" s="301">
        <v>7022720</v>
      </c>
      <c r="P33" s="36">
        <f t="shared" si="9"/>
        <v>24168005</v>
      </c>
      <c r="Q33" s="37">
        <f t="shared" si="10"/>
        <v>24168005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1382820</v>
      </c>
      <c r="L34" s="26">
        <v>1760751</v>
      </c>
      <c r="M34" s="301">
        <v>3405430</v>
      </c>
      <c r="N34" s="301">
        <v>2426740</v>
      </c>
      <c r="O34" s="301">
        <v>1579220</v>
      </c>
      <c r="P34" s="36">
        <f t="shared" si="9"/>
        <v>10554961</v>
      </c>
      <c r="Q34" s="37">
        <f t="shared" si="10"/>
        <v>10554961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0</v>
      </c>
      <c r="L35" s="26">
        <v>0</v>
      </c>
      <c r="M35" s="301">
        <v>0</v>
      </c>
      <c r="N35" s="301">
        <v>179400</v>
      </c>
      <c r="O35" s="301">
        <v>413140</v>
      </c>
      <c r="P35" s="36">
        <f t="shared" si="9"/>
        <v>592540</v>
      </c>
      <c r="Q35" s="37">
        <f t="shared" si="10"/>
        <v>592540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29700</v>
      </c>
      <c r="N36" s="301">
        <v>51600</v>
      </c>
      <c r="O36" s="301">
        <v>200460</v>
      </c>
      <c r="P36" s="36">
        <f t="shared" si="9"/>
        <v>281760</v>
      </c>
      <c r="Q36" s="37">
        <f t="shared" si="10"/>
        <v>281760</v>
      </c>
    </row>
    <row r="37" spans="3:17" ht="14.25" customHeight="1">
      <c r="C37" s="21"/>
      <c r="D37" s="30"/>
      <c r="E37" s="360" t="s">
        <v>65</v>
      </c>
      <c r="F37" s="361"/>
      <c r="G37" s="25">
        <v>0</v>
      </c>
      <c r="H37" s="25">
        <v>0</v>
      </c>
      <c r="I37" s="33">
        <f t="shared" si="11"/>
        <v>0</v>
      </c>
      <c r="J37" s="289"/>
      <c r="K37" s="290">
        <v>21410</v>
      </c>
      <c r="L37" s="26">
        <v>0</v>
      </c>
      <c r="M37" s="301">
        <v>191700</v>
      </c>
      <c r="N37" s="301">
        <v>272110</v>
      </c>
      <c r="O37" s="301">
        <v>179700</v>
      </c>
      <c r="P37" s="36">
        <f t="shared" si="9"/>
        <v>664920</v>
      </c>
      <c r="Q37" s="37">
        <f t="shared" si="10"/>
        <v>664920</v>
      </c>
    </row>
    <row r="38" spans="3:17" ht="14.25" customHeight="1">
      <c r="C38" s="21"/>
      <c r="D38" s="30"/>
      <c r="E38" s="31" t="s">
        <v>71</v>
      </c>
      <c r="F38" s="32"/>
      <c r="G38" s="26">
        <v>1810</v>
      </c>
      <c r="H38" s="26">
        <v>21538</v>
      </c>
      <c r="I38" s="33">
        <f t="shared" si="11"/>
        <v>23348</v>
      </c>
      <c r="J38" s="291">
        <v>0</v>
      </c>
      <c r="K38" s="290">
        <v>342181</v>
      </c>
      <c r="L38" s="26">
        <v>422443</v>
      </c>
      <c r="M38" s="301">
        <v>1152252</v>
      </c>
      <c r="N38" s="301">
        <v>546094</v>
      </c>
      <c r="O38" s="301">
        <v>309340</v>
      </c>
      <c r="P38" s="36">
        <f t="shared" si="9"/>
        <v>2772310</v>
      </c>
      <c r="Q38" s="37">
        <f t="shared" si="10"/>
        <v>2795658</v>
      </c>
    </row>
    <row r="39" spans="3:17" ht="14.25" customHeight="1">
      <c r="C39" s="21"/>
      <c r="D39" s="30"/>
      <c r="E39" s="362" t="s">
        <v>66</v>
      </c>
      <c r="F39" s="363"/>
      <c r="G39" s="292">
        <v>0</v>
      </c>
      <c r="H39" s="292">
        <v>0</v>
      </c>
      <c r="I39" s="33">
        <f t="shared" si="11"/>
        <v>0</v>
      </c>
      <c r="J39" s="293">
        <v>0</v>
      </c>
      <c r="K39" s="294">
        <v>50280</v>
      </c>
      <c r="L39" s="292">
        <v>10080</v>
      </c>
      <c r="M39" s="302">
        <v>48520</v>
      </c>
      <c r="N39" s="302">
        <v>17530</v>
      </c>
      <c r="O39" s="302">
        <v>45040</v>
      </c>
      <c r="P39" s="36">
        <f t="shared" si="9"/>
        <v>171450</v>
      </c>
      <c r="Q39" s="37">
        <f t="shared" si="10"/>
        <v>171450</v>
      </c>
    </row>
    <row r="40" spans="3:17" ht="14.25" customHeight="1">
      <c r="C40" s="21"/>
      <c r="D40" s="30"/>
      <c r="E40" s="360" t="s">
        <v>67</v>
      </c>
      <c r="F40" s="361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0</v>
      </c>
      <c r="N40" s="302">
        <v>0</v>
      </c>
      <c r="O40" s="302">
        <v>0</v>
      </c>
      <c r="P40" s="36">
        <f t="shared" si="9"/>
        <v>0</v>
      </c>
      <c r="Q40" s="37">
        <f>I40+P40</f>
        <v>0</v>
      </c>
    </row>
    <row r="41" spans="3:17" ht="14.25" customHeight="1">
      <c r="C41" s="21"/>
      <c r="D41" s="38"/>
      <c r="E41" s="364" t="s">
        <v>108</v>
      </c>
      <c r="F41" s="365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1320</v>
      </c>
      <c r="H42" s="126">
        <f t="shared" si="12"/>
        <v>16810</v>
      </c>
      <c r="I42" s="27">
        <f>SUM(I43:I51)</f>
        <v>18130</v>
      </c>
      <c r="J42" s="128">
        <f t="shared" si="12"/>
        <v>0</v>
      </c>
      <c r="K42" s="129">
        <f t="shared" si="12"/>
        <v>685870</v>
      </c>
      <c r="L42" s="126">
        <f t="shared" si="12"/>
        <v>1209250</v>
      </c>
      <c r="M42" s="126">
        <f t="shared" si="12"/>
        <v>7940190</v>
      </c>
      <c r="N42" s="126">
        <f t="shared" si="12"/>
        <v>6507930</v>
      </c>
      <c r="O42" s="126">
        <f t="shared" si="12"/>
        <v>5554890</v>
      </c>
      <c r="P42" s="127">
        <f t="shared" si="9"/>
        <v>21898130</v>
      </c>
      <c r="Q42" s="130">
        <f>SUM(Q43:Q51)</f>
        <v>21916260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171900</v>
      </c>
      <c r="L43" s="301">
        <v>638500</v>
      </c>
      <c r="M43" s="301">
        <v>6541730</v>
      </c>
      <c r="N43" s="301">
        <v>5616600</v>
      </c>
      <c r="O43" s="301">
        <v>5005460</v>
      </c>
      <c r="P43" s="127">
        <f t="shared" si="9"/>
        <v>17974190</v>
      </c>
      <c r="Q43" s="34">
        <f aca="true" t="shared" si="13" ref="Q43:Q51">I43+P43</f>
        <v>17974190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205410</v>
      </c>
      <c r="L44" s="301">
        <v>263700</v>
      </c>
      <c r="M44" s="301">
        <v>307640</v>
      </c>
      <c r="N44" s="301">
        <v>224580</v>
      </c>
      <c r="O44" s="301">
        <v>82520</v>
      </c>
      <c r="P44" s="33">
        <f aca="true" t="shared" si="14" ref="P44:P51">SUM(K44:O44)</f>
        <v>1083850</v>
      </c>
      <c r="Q44" s="34">
        <f t="shared" si="13"/>
        <v>1083850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21000</v>
      </c>
      <c r="O45" s="301">
        <v>21000</v>
      </c>
      <c r="P45" s="33">
        <f t="shared" si="14"/>
        <v>42000</v>
      </c>
      <c r="Q45" s="34">
        <f>I45+P45</f>
        <v>42000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360" t="s">
        <v>65</v>
      </c>
      <c r="F47" s="361"/>
      <c r="G47" s="25">
        <v>0</v>
      </c>
      <c r="H47" s="25">
        <v>0</v>
      </c>
      <c r="I47" s="33">
        <f t="shared" si="11"/>
        <v>0</v>
      </c>
      <c r="J47" s="289"/>
      <c r="K47" s="304">
        <v>19800</v>
      </c>
      <c r="L47" s="301">
        <v>0</v>
      </c>
      <c r="M47" s="301">
        <v>190440</v>
      </c>
      <c r="N47" s="301">
        <v>270480</v>
      </c>
      <c r="O47" s="301">
        <v>178200</v>
      </c>
      <c r="P47" s="33">
        <f t="shared" si="14"/>
        <v>658920</v>
      </c>
      <c r="Q47" s="34">
        <f t="shared" si="13"/>
        <v>658920</v>
      </c>
    </row>
    <row r="48" spans="3:17" ht="14.25" customHeight="1">
      <c r="C48" s="21"/>
      <c r="D48" s="30"/>
      <c r="E48" s="31" t="s">
        <v>71</v>
      </c>
      <c r="F48" s="32"/>
      <c r="G48" s="301">
        <v>1320</v>
      </c>
      <c r="H48" s="26">
        <v>16810</v>
      </c>
      <c r="I48" s="33">
        <f t="shared" si="11"/>
        <v>18130</v>
      </c>
      <c r="J48" s="291">
        <v>0</v>
      </c>
      <c r="K48" s="304">
        <v>254680</v>
      </c>
      <c r="L48" s="301">
        <v>307050</v>
      </c>
      <c r="M48" s="301">
        <v>881850</v>
      </c>
      <c r="N48" s="301">
        <v>371640</v>
      </c>
      <c r="O48" s="301">
        <v>265730</v>
      </c>
      <c r="P48" s="33">
        <f t="shared" si="14"/>
        <v>2080950</v>
      </c>
      <c r="Q48" s="34">
        <f>I48+P48</f>
        <v>2099080</v>
      </c>
    </row>
    <row r="49" spans="3:17" ht="14.25" customHeight="1">
      <c r="C49" s="21"/>
      <c r="D49" s="30"/>
      <c r="E49" s="362" t="s">
        <v>66</v>
      </c>
      <c r="F49" s="363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34080</v>
      </c>
      <c r="L49" s="301">
        <v>0</v>
      </c>
      <c r="M49" s="301">
        <v>18530</v>
      </c>
      <c r="N49" s="301">
        <v>3630</v>
      </c>
      <c r="O49" s="301">
        <v>1980</v>
      </c>
      <c r="P49" s="33">
        <f t="shared" si="14"/>
        <v>58220</v>
      </c>
      <c r="Q49" s="34">
        <f>I49+P49</f>
        <v>58220</v>
      </c>
    </row>
    <row r="50" spans="3:17" ht="14.25" customHeight="1">
      <c r="C50" s="21"/>
      <c r="D50" s="35"/>
      <c r="E50" s="360" t="s">
        <v>67</v>
      </c>
      <c r="F50" s="361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64" t="s">
        <v>108</v>
      </c>
      <c r="F51" s="365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3130</v>
      </c>
      <c r="H52" s="54">
        <f t="shared" si="15"/>
        <v>38348</v>
      </c>
      <c r="I52" s="55">
        <f>I32+I42</f>
        <v>41478</v>
      </c>
      <c r="J52" s="56">
        <f t="shared" si="15"/>
        <v>0</v>
      </c>
      <c r="K52" s="57">
        <f t="shared" si="15"/>
        <v>2691331</v>
      </c>
      <c r="L52" s="54">
        <f t="shared" si="15"/>
        <v>4202904</v>
      </c>
      <c r="M52" s="54">
        <f t="shared" si="15"/>
        <v>21567427</v>
      </c>
      <c r="N52" s="54">
        <f t="shared" si="15"/>
        <v>17337904</v>
      </c>
      <c r="O52" s="54">
        <f>O32+O42</f>
        <v>15304510</v>
      </c>
      <c r="P52" s="55">
        <f>P32+P42</f>
        <v>61104076</v>
      </c>
      <c r="Q52" s="58">
        <f>Q32+Q42</f>
        <v>61145554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pane xSplit="20040" topLeftCell="V1" activePane="topLeft" state="split"/>
      <selection pane="topLeft" activeCell="A3" sqref="A3:L3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68" t="s">
        <v>137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00" customFormat="1" ht="24" customHeight="1">
      <c r="A4" s="368" t="str">
        <f>'様式１'!A5</f>
        <v>令和１年１１月月報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06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07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08" t="s">
        <v>32</v>
      </c>
      <c r="H9" s="308" t="s">
        <v>33</v>
      </c>
      <c r="I9" s="308" t="s">
        <v>2</v>
      </c>
      <c r="J9" s="309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415</v>
      </c>
      <c r="H10" s="137">
        <v>607</v>
      </c>
      <c r="I10" s="371">
        <f>SUM(G10:H10)</f>
        <v>1022</v>
      </c>
      <c r="J10" s="372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5373726</v>
      </c>
      <c r="H11" s="191">
        <v>14920588</v>
      </c>
      <c r="I11" s="369">
        <f>SUM(G11:H11)</f>
        <v>20294314</v>
      </c>
      <c r="J11" s="370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07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08" t="s">
        <v>32</v>
      </c>
      <c r="H14" s="308" t="s">
        <v>33</v>
      </c>
      <c r="I14" s="308" t="s">
        <v>2</v>
      </c>
      <c r="J14" s="309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0"/>
      <c r="F15" s="271"/>
      <c r="G15" s="137">
        <v>118</v>
      </c>
      <c r="H15" s="137">
        <v>940</v>
      </c>
      <c r="I15" s="371">
        <f>SUM(G15:H15)</f>
        <v>1058</v>
      </c>
      <c r="J15" s="372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1147657</v>
      </c>
      <c r="H16" s="191">
        <v>6178012</v>
      </c>
      <c r="I16" s="369">
        <f>SUM(G16:H16)</f>
        <v>7325669</v>
      </c>
      <c r="J16" s="370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07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08" t="s">
        <v>32</v>
      </c>
      <c r="H19" s="308" t="s">
        <v>80</v>
      </c>
      <c r="I19" s="308" t="s">
        <v>2</v>
      </c>
      <c r="J19" s="309"/>
      <c r="K19" s="248"/>
      <c r="L19" s="248"/>
    </row>
    <row r="20" spans="2:12" s="245" customFormat="1" ht="15.75" customHeight="1">
      <c r="B20" s="248"/>
      <c r="C20" s="248"/>
      <c r="D20" s="311" t="s">
        <v>34</v>
      </c>
      <c r="E20" s="310"/>
      <c r="F20" s="310"/>
      <c r="G20" s="137">
        <v>114</v>
      </c>
      <c r="H20" s="137">
        <v>2818</v>
      </c>
      <c r="I20" s="371">
        <f>SUM(G20:H20)</f>
        <v>2932</v>
      </c>
      <c r="J20" s="372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2">
        <v>1112884</v>
      </c>
      <c r="H21" s="312">
        <v>34643544</v>
      </c>
      <c r="I21" s="369">
        <f>SUM(G21:H21)</f>
        <v>35756428</v>
      </c>
      <c r="J21" s="370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3" t="s">
        <v>32</v>
      </c>
      <c r="H24" s="308" t="s">
        <v>33</v>
      </c>
      <c r="I24" s="308" t="s">
        <v>2</v>
      </c>
      <c r="J24" s="309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1</v>
      </c>
      <c r="H25" s="137">
        <v>674</v>
      </c>
      <c r="I25" s="371">
        <f>SUM(G25:H25)</f>
        <v>675</v>
      </c>
      <c r="J25" s="372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516</v>
      </c>
      <c r="H26" s="191">
        <v>6524052</v>
      </c>
      <c r="I26" s="369">
        <f>SUM(G26:H26)</f>
        <v>6524568</v>
      </c>
      <c r="J26" s="370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4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5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3" t="s">
        <v>32</v>
      </c>
      <c r="H29" s="308" t="s">
        <v>80</v>
      </c>
      <c r="I29" s="308" t="s">
        <v>2</v>
      </c>
      <c r="J29" s="309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0"/>
      <c r="F30" s="271"/>
      <c r="G30" s="137">
        <f>G10+G15+G20+G25</f>
        <v>648</v>
      </c>
      <c r="H30" s="137">
        <f>H10+H15+H20+H25</f>
        <v>5039</v>
      </c>
      <c r="I30" s="371">
        <f>SUM(G30:H30)</f>
        <v>5687</v>
      </c>
      <c r="J30" s="372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7634783</v>
      </c>
      <c r="H31" s="148">
        <f>H11+H16+H21+H26</f>
        <v>62266196</v>
      </c>
      <c r="I31" s="373">
        <f>SUM(G31:H31)</f>
        <v>69900979</v>
      </c>
      <c r="J31" s="374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16"/>
      <c r="H32" s="316"/>
      <c r="I32" s="316"/>
      <c r="J32" s="316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16"/>
      <c r="H33" s="316"/>
      <c r="I33" s="316"/>
      <c r="J33" s="316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3" t="s">
        <v>32</v>
      </c>
      <c r="H34" s="308" t="s">
        <v>80</v>
      </c>
      <c r="I34" s="308" t="s">
        <v>2</v>
      </c>
      <c r="J34" s="309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0"/>
      <c r="F35" s="271"/>
      <c r="G35" s="137">
        <v>0</v>
      </c>
      <c r="H35" s="137">
        <v>0</v>
      </c>
      <c r="I35" s="371">
        <f>SUM(G35:H35)</f>
        <v>0</v>
      </c>
      <c r="J35" s="372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0</v>
      </c>
      <c r="I36" s="373">
        <f>SUM(G36:H36)</f>
        <v>0</v>
      </c>
      <c r="J36" s="374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07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07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17">
        <f>G43+G46+G49</f>
        <v>4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18">
        <f>G44+G47+G50</f>
        <v>112124</v>
      </c>
      <c r="H41" s="248"/>
      <c r="I41" s="248"/>
    </row>
    <row r="42" spans="2:10" s="245" customFormat="1" ht="15.75" customHeight="1" thickBot="1">
      <c r="B42" s="248"/>
      <c r="C42" s="248"/>
      <c r="D42" s="375" t="s">
        <v>110</v>
      </c>
      <c r="E42" s="375"/>
      <c r="F42" s="375"/>
      <c r="G42" s="375"/>
      <c r="H42" s="375"/>
      <c r="I42" s="375"/>
      <c r="J42" s="375"/>
    </row>
    <row r="43" spans="2:9" s="245" customFormat="1" ht="15.75" customHeight="1">
      <c r="B43" s="248"/>
      <c r="C43" s="248"/>
      <c r="D43" s="203"/>
      <c r="E43" s="376" t="s">
        <v>113</v>
      </c>
      <c r="F43" s="377"/>
      <c r="G43" s="317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78" t="s">
        <v>114</v>
      </c>
      <c r="F44" s="379"/>
      <c r="G44" s="318">
        <v>0</v>
      </c>
      <c r="H44" s="248"/>
      <c r="I44" s="248"/>
    </row>
    <row r="45" spans="2:10" s="245" customFormat="1" ht="15.75" customHeight="1" thickBot="1">
      <c r="B45" s="248"/>
      <c r="C45" s="248"/>
      <c r="D45" s="375" t="s">
        <v>111</v>
      </c>
      <c r="E45" s="375"/>
      <c r="F45" s="375"/>
      <c r="G45" s="375"/>
      <c r="H45" s="375"/>
      <c r="I45" s="375"/>
      <c r="J45" s="375"/>
    </row>
    <row r="46" spans="2:9" s="245" customFormat="1" ht="15.75" customHeight="1">
      <c r="B46" s="248"/>
      <c r="C46" s="248"/>
      <c r="D46" s="203"/>
      <c r="E46" s="376" t="s">
        <v>113</v>
      </c>
      <c r="F46" s="377"/>
      <c r="G46" s="317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78" t="s">
        <v>114</v>
      </c>
      <c r="F47" s="379"/>
      <c r="G47" s="318">
        <v>0</v>
      </c>
      <c r="H47" s="248"/>
      <c r="I47" s="248"/>
    </row>
    <row r="48" spans="2:10" s="245" customFormat="1" ht="15.75" customHeight="1" thickBot="1">
      <c r="B48" s="248"/>
      <c r="C48" s="248"/>
      <c r="D48" s="375" t="s">
        <v>112</v>
      </c>
      <c r="E48" s="375"/>
      <c r="F48" s="375"/>
      <c r="G48" s="375"/>
      <c r="H48" s="375"/>
      <c r="I48" s="375"/>
      <c r="J48" s="375"/>
    </row>
    <row r="49" spans="2:9" s="245" customFormat="1" ht="15.75" customHeight="1">
      <c r="B49" s="248"/>
      <c r="C49" s="248"/>
      <c r="D49" s="203"/>
      <c r="E49" s="376" t="s">
        <v>113</v>
      </c>
      <c r="F49" s="377"/>
      <c r="G49" s="317">
        <v>4</v>
      </c>
      <c r="H49" s="248"/>
      <c r="I49" s="248"/>
    </row>
    <row r="50" spans="2:9" s="245" customFormat="1" ht="15.75" customHeight="1" thickBot="1">
      <c r="B50" s="248"/>
      <c r="C50" s="248"/>
      <c r="D50" s="203"/>
      <c r="E50" s="378" t="s">
        <v>114</v>
      </c>
      <c r="F50" s="379"/>
      <c r="G50" s="318">
        <v>112124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07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17">
        <v>14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18">
        <v>486706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07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17">
        <v>15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18">
        <v>432568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17">
        <v>24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18">
        <v>757049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4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17">
        <f>G40+G53+G57+G61</f>
        <v>57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18">
        <f>G41+G54+G58+G62</f>
        <v>1788447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4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2019-08-22T02:55:10Z</cp:lastPrinted>
  <dcterms:created xsi:type="dcterms:W3CDTF">2006-12-27T00:16:47Z</dcterms:created>
  <dcterms:modified xsi:type="dcterms:W3CDTF">2020-01-09T05:24:35Z</dcterms:modified>
  <cp:category/>
  <cp:version/>
  <cp:contentType/>
  <cp:contentStatus/>
</cp:coreProperties>
</file>