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440" windowWidth="7650" windowHeight="8865" tabRatio="797" activeTab="0"/>
  </bookViews>
  <sheets>
    <sheet name="様式１" sheetId="1" r:id="rId1"/>
    <sheet name="様式１の６" sheetId="2" r:id="rId2"/>
    <sheet name="様式2 " sheetId="3" r:id="rId3"/>
    <sheet name="様式２の５" sheetId="4" r:id="rId4"/>
    <sheet name="様式２の７" sheetId="5" r:id="rId5"/>
  </sheets>
  <externalReferences>
    <externalReference r:id="rId8"/>
  </externalReferences>
  <definedNames>
    <definedName name="_xlnm.Print_Area" localSheetId="3">'様式２の５'!$A$1:$Q$52</definedName>
    <definedName name="_xlnm.Print_Area" localSheetId="4">'様式２の７'!$A$1:$L$67</definedName>
  </definedNames>
  <calcPr fullCalcOnLoad="1"/>
</workbook>
</file>

<file path=xl/sharedStrings.xml><?xml version="1.0" encoding="utf-8"?>
<sst xmlns="http://schemas.openxmlformats.org/spreadsheetml/2006/main" count="454" uniqueCount="180">
  <si>
    <t>２．保険給付決定状況（続き）</t>
  </si>
  <si>
    <t>その他</t>
  </si>
  <si>
    <t>計</t>
  </si>
  <si>
    <t>１．一般状況</t>
  </si>
  <si>
    <t>年齢区分</t>
  </si>
  <si>
    <t>転入</t>
  </si>
  <si>
    <t>職権復活</t>
  </si>
  <si>
    <t>転出</t>
  </si>
  <si>
    <t>職権喪失</t>
  </si>
  <si>
    <t>死亡</t>
  </si>
  <si>
    <t>要介護１</t>
  </si>
  <si>
    <t>要介護２</t>
  </si>
  <si>
    <t>要介護３</t>
  </si>
  <si>
    <t>要介護４</t>
  </si>
  <si>
    <t>要介護５</t>
  </si>
  <si>
    <t>（様式１）</t>
  </si>
  <si>
    <t>介護保険事業状況報告</t>
  </si>
  <si>
    <t>65歳以上75歳未満</t>
  </si>
  <si>
    <t>(再掲)外国人被保険者</t>
  </si>
  <si>
    <t>(再掲)住所地特例被保険者</t>
  </si>
  <si>
    <t>※１</t>
  </si>
  <si>
    <t>※２</t>
  </si>
  <si>
    <t>65歳到達</t>
  </si>
  <si>
    <t>１．一般状況（続き）</t>
  </si>
  <si>
    <t xml:space="preserve"> 第１号被保険者</t>
  </si>
  <si>
    <t>75歳以上</t>
  </si>
  <si>
    <t xml:space="preserve"> 第２号被保険者</t>
  </si>
  <si>
    <t>総　　数</t>
  </si>
  <si>
    <t>第１号被保険者</t>
  </si>
  <si>
    <t>第２号被保険者</t>
  </si>
  <si>
    <t>介護老人福祉施設</t>
  </si>
  <si>
    <t>介護老人保健施設</t>
  </si>
  <si>
    <t>世　帯　合　算</t>
  </si>
  <si>
    <t>そ　の　他</t>
  </si>
  <si>
    <t>件　　　数</t>
  </si>
  <si>
    <t>適用除外
非該当</t>
  </si>
  <si>
    <t>適用除外
該当</t>
  </si>
  <si>
    <t>介護給付</t>
  </si>
  <si>
    <t>(11) 要介護(要支援)認定者数</t>
  </si>
  <si>
    <t>要支援１</t>
  </si>
  <si>
    <t>要支援２</t>
  </si>
  <si>
    <t>計</t>
  </si>
  <si>
    <t>経過的
要介護</t>
  </si>
  <si>
    <t>合計</t>
  </si>
  <si>
    <t>(12) 居宅介護(介護予防)サービス受給者数</t>
  </si>
  <si>
    <t>予防給付</t>
  </si>
  <si>
    <t>介護給付</t>
  </si>
  <si>
    <t>(13) 地域密着型(介護予防)サービス受給者数</t>
  </si>
  <si>
    <t>(14) 施設介護サービス受給者数</t>
  </si>
  <si>
    <t>介護老人保健施設</t>
  </si>
  <si>
    <t>介護療養型医療施設</t>
  </si>
  <si>
    <t>前月末現在</t>
  </si>
  <si>
    <t>当月中増</t>
  </si>
  <si>
    <t>当月中減</t>
  </si>
  <si>
    <t>当月末現在</t>
  </si>
  <si>
    <t>(1) 第１号被保険者数</t>
  </si>
  <si>
    <t>(2) 第１号被保険者増減内訳</t>
  </si>
  <si>
    <t>当月中増※１</t>
  </si>
  <si>
    <t>当月中減※２</t>
  </si>
  <si>
    <t>要支援１</t>
  </si>
  <si>
    <t>要支援２</t>
  </si>
  <si>
    <t>２．保険給付決定状況</t>
  </si>
  <si>
    <t>ア　件数</t>
  </si>
  <si>
    <t>総　　　　計</t>
  </si>
  <si>
    <t>種　　　　類</t>
  </si>
  <si>
    <t>地域密着型介護老人福祉施設入居者生活介護</t>
  </si>
  <si>
    <t>短期入所療養介護（介護老人保健施設）</t>
  </si>
  <si>
    <t>短期入所療養介護（介護療養型医療施設等）</t>
  </si>
  <si>
    <t>(２） 特定入所者介護（介護予防）サービス費（別掲）</t>
  </si>
  <si>
    <t>介護老人福祉施設</t>
  </si>
  <si>
    <t>介護療養型医療施設</t>
  </si>
  <si>
    <t>短期入所生活介護</t>
  </si>
  <si>
    <t>居住費（滞在費）</t>
  </si>
  <si>
    <t>イ　給付費</t>
  </si>
  <si>
    <t>（様式２の７)</t>
  </si>
  <si>
    <t>給　付　費</t>
  </si>
  <si>
    <t>オ 合計</t>
  </si>
  <si>
    <t>イ 一般</t>
  </si>
  <si>
    <t>ウ 低所者Ⅱ</t>
  </si>
  <si>
    <t>エ 低所得者Ⅰ</t>
  </si>
  <si>
    <t>そ　の　他</t>
  </si>
  <si>
    <t>（４）高額医療合算介護（介護予防）サービス　　</t>
  </si>
  <si>
    <t>種類</t>
  </si>
  <si>
    <t>居宅（介護予防）サービス</t>
  </si>
  <si>
    <t>通所サービス</t>
  </si>
  <si>
    <t>短期入所サービス</t>
  </si>
  <si>
    <t>福祉用具・住宅改修サービス</t>
  </si>
  <si>
    <t>福祉用具購入費</t>
  </si>
  <si>
    <t>住宅改修費</t>
  </si>
  <si>
    <t>特定施設入居者生活介護</t>
  </si>
  <si>
    <t>地域密着型（介護予防）サービス</t>
  </si>
  <si>
    <t>定期巡回・随時対応型訪問介護看護</t>
  </si>
  <si>
    <t>夜間対応型訪問介護</t>
  </si>
  <si>
    <t>認知症対応型通所介護</t>
  </si>
  <si>
    <t>小規模多機能型居宅介護</t>
  </si>
  <si>
    <t>認知症対応型共同生活介護</t>
  </si>
  <si>
    <t>地域密着型特定施設入居者生活介護</t>
  </si>
  <si>
    <t>地域密着型介護老人福祉施設入所者生活介護</t>
  </si>
  <si>
    <t>介護療養型医療施設</t>
  </si>
  <si>
    <t>エ 給付費</t>
  </si>
  <si>
    <t>その他</t>
  </si>
  <si>
    <t>（様式１の６）</t>
  </si>
  <si>
    <t>85歳以上</t>
  </si>
  <si>
    <t>75歳以上85歳未満</t>
  </si>
  <si>
    <t>介護医療院</t>
  </si>
  <si>
    <t>短期入所療養介護
（介護医療院）</t>
  </si>
  <si>
    <t>複合型サービス（看護小規模多機能型居宅介護）</t>
  </si>
  <si>
    <t>介護医療院</t>
  </si>
  <si>
    <t>短期入所療養介護（介護医療院）</t>
  </si>
  <si>
    <t>介護医療院</t>
  </si>
  <si>
    <t>（ア）現役並み所得者（上位所得者）（再掲：現役並み所得者Ⅲ）</t>
  </si>
  <si>
    <t>（イ）現役並み所得者（上位所得者）（再掲：現役並み所得者Ⅱ）</t>
  </si>
  <si>
    <t>（ウ）現役並み所得者（上位所得者）（再掲：現役並み所得者Ⅰ）</t>
  </si>
  <si>
    <t>件　　　数</t>
  </si>
  <si>
    <t>給　付　費</t>
  </si>
  <si>
    <t>ア 現役並み所得者　（上位所得者）　（総数）</t>
  </si>
  <si>
    <t>ア 利用者負担第四段階</t>
  </si>
  <si>
    <t xml:space="preserve">イ 利用者負担第三段階 </t>
  </si>
  <si>
    <t>ウ 利用者負担第二段階</t>
  </si>
  <si>
    <t>エ 利用者負担第一段階</t>
  </si>
  <si>
    <t>オ 合計</t>
  </si>
  <si>
    <t>（３）－２ 高額介護(介護予防)サービス費（年間上限）</t>
  </si>
  <si>
    <t>（３）－１ 高額介護(介護予防)サービス費（各月）</t>
  </si>
  <si>
    <t>訪問サービス</t>
  </si>
  <si>
    <t>訪問介護</t>
  </si>
  <si>
    <t>訪問入浴介護</t>
  </si>
  <si>
    <t>訪問看護</t>
  </si>
  <si>
    <t>訪問リハビリテーション</t>
  </si>
  <si>
    <t>居宅療養管理指導</t>
  </si>
  <si>
    <t>通所介護</t>
  </si>
  <si>
    <t>通所リハビリテーション</t>
  </si>
  <si>
    <t>短期入所生活介護</t>
  </si>
  <si>
    <t>短期入所療養介護
（介護老人保健施設）</t>
  </si>
  <si>
    <t>短期入所療養介護
（介護療養型医療施設等）</t>
  </si>
  <si>
    <t>福祉用具貸与</t>
  </si>
  <si>
    <t>介護予防支援・居宅介護支援</t>
  </si>
  <si>
    <t>介護保険事業状況報告</t>
  </si>
  <si>
    <t>介護保険事業状況報告</t>
  </si>
  <si>
    <t>（様式２の５)</t>
  </si>
  <si>
    <t>① 総  数</t>
  </si>
  <si>
    <t>要支援１</t>
  </si>
  <si>
    <t>要支援２</t>
  </si>
  <si>
    <t>食費</t>
  </si>
  <si>
    <t>短期入所療養介護（介護老人保健施設）</t>
  </si>
  <si>
    <t>短期入所療養介護（介護療養型医療施設等）</t>
  </si>
  <si>
    <t>令和１年７月月報</t>
  </si>
  <si>
    <t>２.保険給付決定状況</t>
  </si>
  <si>
    <t>(1)介護給付・予防給付</t>
  </si>
  <si>
    <t>①-1 総数</t>
  </si>
  <si>
    <t>令和元年７月月報（報告用）</t>
  </si>
  <si>
    <t>ア 件数</t>
  </si>
  <si>
    <t>要支援１</t>
  </si>
  <si>
    <t>要支援２</t>
  </si>
  <si>
    <t>地域密着型通所介護</t>
  </si>
  <si>
    <t>施設サービス</t>
  </si>
  <si>
    <t>総計</t>
  </si>
  <si>
    <t>イ 単位数</t>
  </si>
  <si>
    <t>要支援２</t>
  </si>
  <si>
    <t>訪問サービス</t>
  </si>
  <si>
    <t>訪問介護</t>
  </si>
  <si>
    <t>訪問入浴介護</t>
  </si>
  <si>
    <t>訪問看護</t>
  </si>
  <si>
    <t>訪問リハビリテーション</t>
  </si>
  <si>
    <t>居宅療養管理指導</t>
  </si>
  <si>
    <t>通所介護</t>
  </si>
  <si>
    <t>通所リハビリテーション</t>
  </si>
  <si>
    <t>短期入所生活介護</t>
  </si>
  <si>
    <t>短期入所療養介護
（介護老人保健施設）</t>
  </si>
  <si>
    <t>短期入所療養介護
（介護療養型医療施設等）</t>
  </si>
  <si>
    <t>福祉用具貸与</t>
  </si>
  <si>
    <t>特定施設入所者生活介護</t>
  </si>
  <si>
    <t>介護予防支援・居宅介護支援</t>
  </si>
  <si>
    <t>地域密着型通所介護</t>
  </si>
  <si>
    <t>施設サービス</t>
  </si>
  <si>
    <t>ウ 費用額</t>
  </si>
  <si>
    <t>短期入所療養介護
（介護療養型医療施設等）</t>
  </si>
  <si>
    <t>介護予防支援・居宅介護支援</t>
  </si>
  <si>
    <t>地域密着型通所介護</t>
  </si>
  <si>
    <t>施設サービス</t>
  </si>
  <si>
    <t>総計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</si>
</sst>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0.0%"/>
    <numFmt numFmtId="180" formatCode="#,##0.0_ "/>
    <numFmt numFmtId="181" formatCode="#,##0.0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0_ "/>
    <numFmt numFmtId="186" formatCode="#,##0.0000_ "/>
    <numFmt numFmtId="187" formatCode="&quot;円&quot;"/>
    <numFmt numFmtId="188" formatCode="#,##0_ &quot;円&quot;"/>
    <numFmt numFmtId="189" formatCode="#,##0.000_ "/>
    <numFmt numFmtId="190" formatCode="#,##0_ &quot;人&quot;"/>
    <numFmt numFmtId="191" formatCode=";;;"/>
    <numFmt numFmtId="192" formatCode="#,##0&quot;人&quot;"/>
    <numFmt numFmtId="193" formatCode="#,##0&quot;円&quot;"/>
    <numFmt numFmtId="194" formatCode="#,##0_ ;[Red]\-#,##0\ "/>
  </numFmts>
  <fonts count="6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丸ｺﾞｼｯｸ体Ca-B(GT)"/>
      <family val="3"/>
    </font>
    <font>
      <u val="single"/>
      <sz val="11"/>
      <color indexed="36"/>
      <name val="ＭＳ Ｐゴシック"/>
      <family val="3"/>
    </font>
    <font>
      <sz val="6"/>
      <name val="丸ｺﾞｼｯｸ体Ca-B(GT)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18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6"/>
      <name val="ＭＳ ゴシック"/>
      <family val="3"/>
    </font>
    <font>
      <sz val="7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2"/>
      <color indexed="8"/>
      <name val="ＭＳ ゴシック"/>
      <family val="3"/>
    </font>
    <font>
      <sz val="14"/>
      <color indexed="8"/>
      <name val="ＭＳ ゴシック"/>
      <family val="3"/>
    </font>
    <font>
      <sz val="16"/>
      <color indexed="8"/>
      <name val="ＭＳ ゴシック"/>
      <family val="3"/>
    </font>
    <font>
      <sz val="18"/>
      <color indexed="8"/>
      <name val="ＭＳ ゴシック"/>
      <family val="3"/>
    </font>
    <font>
      <sz val="11"/>
      <color indexed="8"/>
      <name val="ＭＳ ゴシック"/>
      <family val="3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sz val="6"/>
      <name val="ＭＳ Ｐゴシック"/>
      <family val="3"/>
    </font>
    <font>
      <sz val="8"/>
      <name val="ＭＳ 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1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double"/>
      <top style="thin"/>
      <bottom style="hair"/>
    </border>
    <border>
      <left style="double"/>
      <right style="thin"/>
      <top style="thin"/>
      <bottom style="hair"/>
    </border>
    <border>
      <left style="double"/>
      <right style="medium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double"/>
      <top style="hair"/>
      <bottom style="hair"/>
    </border>
    <border>
      <left style="double"/>
      <right style="medium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double"/>
      <top style="hair"/>
      <bottom>
        <color indexed="63"/>
      </bottom>
    </border>
    <border>
      <left style="double"/>
      <right style="medium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 style="hair"/>
      <bottom style="thin"/>
    </border>
    <border>
      <left style="double"/>
      <right style="medium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double"/>
      <top style="hair"/>
      <bottom style="medium"/>
    </border>
    <border>
      <left style="double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 style="thin"/>
      <bottom style="medium"/>
    </border>
    <border>
      <left style="double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double"/>
      <right style="thin"/>
      <top>
        <color indexed="63"/>
      </top>
      <bottom style="hair"/>
    </border>
    <border>
      <left style="double"/>
      <right style="medium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medium"/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double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medium"/>
      <bottom style="thin"/>
    </border>
    <border>
      <left style="hair"/>
      <right style="hair"/>
      <top style="hair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 diagonalUp="1">
      <left style="double"/>
      <right style="thin"/>
      <top style="hair"/>
      <bottom style="hair"/>
      <diagonal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double"/>
      <top style="medium"/>
      <bottom style="thin"/>
    </border>
    <border diagonalUp="1">
      <left style="double"/>
      <right style="thin"/>
      <top style="thin"/>
      <bottom style="thin"/>
      <diagonal style="hair"/>
    </border>
    <border>
      <left style="double"/>
      <right style="medium"/>
      <top style="thin"/>
      <bottom style="thin"/>
    </border>
    <border>
      <left style="thin"/>
      <right style="double"/>
      <top>
        <color indexed="63"/>
      </top>
      <bottom style="thin"/>
    </border>
    <border diagonalUp="1">
      <left style="double"/>
      <right style="thin"/>
      <top>
        <color indexed="63"/>
      </top>
      <bottom style="thin"/>
      <diagonal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 diagonalUp="1">
      <left style="double"/>
      <right style="thin"/>
      <top>
        <color indexed="63"/>
      </top>
      <bottom style="medium"/>
      <diagonal style="hair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double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/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double"/>
      <top style="medium"/>
      <bottom style="medium"/>
    </border>
    <border>
      <left style="thin"/>
      <right style="medium"/>
      <top style="medium"/>
      <bottom style="medium"/>
    </border>
    <border diagonalUp="1">
      <left style="double"/>
      <right style="thin"/>
      <top style="hair"/>
      <bottom style="hair"/>
      <diagonal style="hair"/>
    </border>
    <border>
      <left style="double"/>
      <right style="thin"/>
      <top style="hair"/>
      <bottom>
        <color indexed="63"/>
      </bottom>
    </border>
    <border diagonalUp="1">
      <left style="double"/>
      <right style="thin"/>
      <top style="hair"/>
      <bottom style="thin"/>
      <diagonal style="thin"/>
    </border>
    <border>
      <left style="thin"/>
      <right>
        <color indexed="63"/>
      </right>
      <top style="hair"/>
      <bottom style="medium"/>
    </border>
    <border diagonalUp="1">
      <left style="double"/>
      <right style="thin"/>
      <top style="hair"/>
      <bottom style="medium"/>
      <diagonal style="thin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hair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63" fillId="32" borderId="0" applyNumberFormat="0" applyBorder="0" applyAlignment="0" applyProtection="0"/>
  </cellStyleXfs>
  <cellXfs count="380">
    <xf numFmtId="0" fontId="0" fillId="0" borderId="0" xfId="0" applyAlignment="1">
      <alignment/>
    </xf>
    <xf numFmtId="0" fontId="18" fillId="0" borderId="0" xfId="67" applyFont="1" applyFill="1" applyAlignment="1">
      <alignment vertical="center"/>
      <protection/>
    </xf>
    <xf numFmtId="0" fontId="19" fillId="0" borderId="0" xfId="67" applyFont="1" applyFill="1" applyAlignment="1">
      <alignment vertical="center"/>
      <protection/>
    </xf>
    <xf numFmtId="0" fontId="20" fillId="0" borderId="0" xfId="67" applyFont="1" applyFill="1" applyAlignment="1">
      <alignment horizontal="centerContinuous" vertical="center"/>
      <protection/>
    </xf>
    <xf numFmtId="0" fontId="21" fillId="0" borderId="0" xfId="67" applyFont="1" applyFill="1" applyAlignment="1">
      <alignment horizontal="centerContinuous" vertical="center"/>
      <protection/>
    </xf>
    <xf numFmtId="0" fontId="19" fillId="0" borderId="0" xfId="67" applyFont="1" applyFill="1" applyAlignment="1">
      <alignment horizontal="centerContinuous" vertical="center"/>
      <protection/>
    </xf>
    <xf numFmtId="0" fontId="22" fillId="0" borderId="0" xfId="67" applyFont="1" applyFill="1" applyAlignment="1">
      <alignment horizontal="centerContinuous" vertical="center"/>
      <protection/>
    </xf>
    <xf numFmtId="0" fontId="22" fillId="0" borderId="0" xfId="67" applyFont="1" applyFill="1" applyAlignment="1">
      <alignment vertical="center"/>
      <protection/>
    </xf>
    <xf numFmtId="0" fontId="23" fillId="0" borderId="0" xfId="67" applyFont="1" applyFill="1" applyAlignment="1">
      <alignment vertical="center"/>
      <protection/>
    </xf>
    <xf numFmtId="0" fontId="24" fillId="0" borderId="0" xfId="67" applyFont="1" applyFill="1" applyAlignment="1">
      <alignment vertical="center"/>
      <protection/>
    </xf>
    <xf numFmtId="0" fontId="25" fillId="0" borderId="0" xfId="67" applyFont="1" applyFill="1" applyAlignment="1">
      <alignment vertical="center"/>
      <protection/>
    </xf>
    <xf numFmtId="0" fontId="26" fillId="0" borderId="0" xfId="67" applyFont="1" applyFill="1" applyAlignment="1">
      <alignment vertical="center"/>
      <protection/>
    </xf>
    <xf numFmtId="0" fontId="24" fillId="0" borderId="10" xfId="67" applyFont="1" applyFill="1" applyBorder="1" applyAlignment="1">
      <alignment horizontal="center" vertical="center"/>
      <protection/>
    </xf>
    <xf numFmtId="0" fontId="24" fillId="0" borderId="11" xfId="67" applyFont="1" applyFill="1" applyBorder="1" applyAlignment="1">
      <alignment horizontal="center" vertical="center"/>
      <protection/>
    </xf>
    <xf numFmtId="0" fontId="24" fillId="0" borderId="12" xfId="67" applyFont="1" applyFill="1" applyBorder="1" applyAlignment="1">
      <alignment horizontal="center" vertical="center"/>
      <protection/>
    </xf>
    <xf numFmtId="0" fontId="24" fillId="0" borderId="13" xfId="67" applyFont="1" applyFill="1" applyBorder="1" applyAlignment="1">
      <alignment horizontal="center" vertical="center" wrapText="1"/>
      <protection/>
    </xf>
    <xf numFmtId="0" fontId="24" fillId="0" borderId="14" xfId="67" applyFont="1" applyFill="1" applyBorder="1" applyAlignment="1">
      <alignment horizontal="center" vertical="center"/>
      <protection/>
    </xf>
    <xf numFmtId="0" fontId="24" fillId="0" borderId="15" xfId="67" applyFont="1" applyFill="1" applyBorder="1" applyAlignment="1">
      <alignment vertical="center"/>
      <protection/>
    </xf>
    <xf numFmtId="0" fontId="24" fillId="0" borderId="16" xfId="67" applyFont="1" applyFill="1" applyBorder="1" applyAlignment="1">
      <alignment horizontal="centerContinuous" vertical="center"/>
      <protection/>
    </xf>
    <xf numFmtId="0" fontId="24" fillId="0" borderId="16" xfId="67" applyFont="1" applyFill="1" applyBorder="1" applyAlignment="1">
      <alignment horizontal="center" vertical="center"/>
      <protection/>
    </xf>
    <xf numFmtId="0" fontId="24" fillId="0" borderId="17" xfId="67" applyFont="1" applyFill="1" applyBorder="1" applyAlignment="1">
      <alignment horizontal="center" vertical="center"/>
      <protection/>
    </xf>
    <xf numFmtId="0" fontId="24" fillId="0" borderId="18" xfId="67" applyFont="1" applyFill="1" applyBorder="1" applyAlignment="1">
      <alignment vertical="center"/>
      <protection/>
    </xf>
    <xf numFmtId="0" fontId="24" fillId="0" borderId="19" xfId="67" applyFont="1" applyFill="1" applyBorder="1" applyAlignment="1">
      <alignment vertical="center"/>
      <protection/>
    </xf>
    <xf numFmtId="0" fontId="24" fillId="0" borderId="0" xfId="67" applyFont="1" applyFill="1" applyBorder="1" applyAlignment="1">
      <alignment vertical="center"/>
      <protection/>
    </xf>
    <xf numFmtId="0" fontId="24" fillId="0" borderId="20" xfId="67" applyFont="1" applyFill="1" applyBorder="1" applyAlignment="1">
      <alignment vertical="center"/>
      <protection/>
    </xf>
    <xf numFmtId="38" fontId="24" fillId="0" borderId="21" xfId="49" applyFont="1" applyFill="1" applyBorder="1" applyAlignment="1">
      <alignment horizontal="right" vertical="center"/>
    </xf>
    <xf numFmtId="38" fontId="24" fillId="0" borderId="22" xfId="49" applyFont="1" applyFill="1" applyBorder="1" applyAlignment="1">
      <alignment horizontal="right" vertical="center"/>
    </xf>
    <xf numFmtId="38" fontId="24" fillId="0" borderId="23" xfId="49" applyFont="1" applyFill="1" applyBorder="1" applyAlignment="1">
      <alignment horizontal="right" vertical="center"/>
    </xf>
    <xf numFmtId="38" fontId="24" fillId="0" borderId="24" xfId="49" applyFont="1" applyFill="1" applyBorder="1" applyAlignment="1">
      <alignment horizontal="right" vertical="center"/>
    </xf>
    <xf numFmtId="38" fontId="24" fillId="0" borderId="25" xfId="49" applyFont="1" applyFill="1" applyBorder="1" applyAlignment="1">
      <alignment horizontal="right" vertical="center"/>
    </xf>
    <xf numFmtId="0" fontId="24" fillId="0" borderId="26" xfId="67" applyFont="1" applyFill="1" applyBorder="1" applyAlignment="1">
      <alignment vertical="center"/>
      <protection/>
    </xf>
    <xf numFmtId="0" fontId="24" fillId="0" borderId="27" xfId="67" applyFont="1" applyFill="1" applyBorder="1" applyAlignment="1">
      <alignment vertical="center"/>
      <protection/>
    </xf>
    <xf numFmtId="0" fontId="24" fillId="0" borderId="28" xfId="67" applyFont="1" applyFill="1" applyBorder="1" applyAlignment="1">
      <alignment vertical="center"/>
      <protection/>
    </xf>
    <xf numFmtId="38" fontId="24" fillId="0" borderId="29" xfId="49" applyFont="1" applyFill="1" applyBorder="1" applyAlignment="1">
      <alignment horizontal="right" vertical="center"/>
    </xf>
    <xf numFmtId="38" fontId="24" fillId="0" borderId="30" xfId="49" applyFont="1" applyFill="1" applyBorder="1" applyAlignment="1">
      <alignment horizontal="right" vertical="center"/>
    </xf>
    <xf numFmtId="0" fontId="24" fillId="0" borderId="31" xfId="67" applyFont="1" applyFill="1" applyBorder="1" applyAlignment="1">
      <alignment vertical="center"/>
      <protection/>
    </xf>
    <xf numFmtId="38" fontId="24" fillId="0" borderId="32" xfId="49" applyFont="1" applyFill="1" applyBorder="1" applyAlignment="1">
      <alignment horizontal="right" vertical="center"/>
    </xf>
    <xf numFmtId="38" fontId="24" fillId="0" borderId="33" xfId="49" applyFont="1" applyFill="1" applyBorder="1" applyAlignment="1">
      <alignment horizontal="right" vertical="center"/>
    </xf>
    <xf numFmtId="0" fontId="24" fillId="0" borderId="34" xfId="67" applyFont="1" applyFill="1" applyBorder="1" applyAlignment="1">
      <alignment vertical="center"/>
      <protection/>
    </xf>
    <xf numFmtId="38" fontId="24" fillId="0" borderId="35" xfId="49" applyFont="1" applyFill="1" applyBorder="1" applyAlignment="1">
      <alignment horizontal="right" vertical="center"/>
    </xf>
    <xf numFmtId="38" fontId="24" fillId="0" borderId="36" xfId="49" applyFont="1" applyFill="1" applyBorder="1" applyAlignment="1">
      <alignment horizontal="right" vertical="center"/>
    </xf>
    <xf numFmtId="0" fontId="24" fillId="0" borderId="37" xfId="67" applyFont="1" applyFill="1" applyBorder="1" applyAlignment="1">
      <alignment vertical="center"/>
      <protection/>
    </xf>
    <xf numFmtId="0" fontId="24" fillId="0" borderId="38" xfId="67" applyFont="1" applyFill="1" applyBorder="1" applyAlignment="1">
      <alignment vertical="center"/>
      <protection/>
    </xf>
    <xf numFmtId="0" fontId="24" fillId="0" borderId="39" xfId="67" applyFont="1" applyFill="1" applyBorder="1" applyAlignment="1">
      <alignment vertical="center"/>
      <protection/>
    </xf>
    <xf numFmtId="38" fontId="24" fillId="0" borderId="40" xfId="49" applyFont="1" applyFill="1" applyBorder="1" applyAlignment="1">
      <alignment horizontal="right" vertical="center"/>
    </xf>
    <xf numFmtId="38" fontId="24" fillId="0" borderId="41" xfId="49" applyFont="1" applyFill="1" applyBorder="1" applyAlignment="1">
      <alignment horizontal="right" vertical="center"/>
    </xf>
    <xf numFmtId="0" fontId="24" fillId="0" borderId="42" xfId="67" applyFont="1" applyFill="1" applyBorder="1" applyAlignment="1">
      <alignment vertical="center"/>
      <protection/>
    </xf>
    <xf numFmtId="0" fontId="24" fillId="0" borderId="43" xfId="67" applyFont="1" applyFill="1" applyBorder="1" applyAlignment="1">
      <alignment horizontal="centerContinuous" vertical="center"/>
      <protection/>
    </xf>
    <xf numFmtId="38" fontId="24" fillId="0" borderId="43" xfId="49" applyFont="1" applyFill="1" applyBorder="1" applyAlignment="1">
      <alignment horizontal="right" vertical="center"/>
    </xf>
    <xf numFmtId="38" fontId="24" fillId="0" borderId="44" xfId="49" applyFont="1" applyFill="1" applyBorder="1" applyAlignment="1">
      <alignment horizontal="right" vertical="center"/>
    </xf>
    <xf numFmtId="0" fontId="24" fillId="0" borderId="45" xfId="67" applyFont="1" applyFill="1" applyBorder="1" applyAlignment="1">
      <alignment vertical="center"/>
      <protection/>
    </xf>
    <xf numFmtId="0" fontId="24" fillId="0" borderId="46" xfId="67" applyFont="1" applyFill="1" applyBorder="1" applyAlignment="1">
      <alignment vertical="center"/>
      <protection/>
    </xf>
    <xf numFmtId="0" fontId="24" fillId="0" borderId="47" xfId="67" applyFont="1" applyFill="1" applyBorder="1" applyAlignment="1">
      <alignment horizontal="centerContinuous" vertical="center"/>
      <protection/>
    </xf>
    <xf numFmtId="38" fontId="24" fillId="0" borderId="48" xfId="49" applyFont="1" applyFill="1" applyBorder="1" applyAlignment="1">
      <alignment horizontal="right" vertical="center"/>
    </xf>
    <xf numFmtId="38" fontId="24" fillId="0" borderId="49" xfId="49" applyFont="1" applyFill="1" applyBorder="1" applyAlignment="1">
      <alignment horizontal="right" vertical="center"/>
    </xf>
    <xf numFmtId="38" fontId="24" fillId="0" borderId="50" xfId="49" applyFont="1" applyFill="1" applyBorder="1" applyAlignment="1">
      <alignment horizontal="right" vertical="center"/>
    </xf>
    <xf numFmtId="38" fontId="24" fillId="0" borderId="51" xfId="49" applyFont="1" applyFill="1" applyBorder="1" applyAlignment="1">
      <alignment horizontal="right" vertical="center"/>
    </xf>
    <xf numFmtId="38" fontId="24" fillId="0" borderId="47" xfId="49" applyFont="1" applyFill="1" applyBorder="1" applyAlignment="1">
      <alignment horizontal="right" vertical="center"/>
    </xf>
    <xf numFmtId="38" fontId="24" fillId="0" borderId="52" xfId="49" applyFont="1" applyFill="1" applyBorder="1" applyAlignment="1">
      <alignment horizontal="right" vertical="center"/>
    </xf>
    <xf numFmtId="0" fontId="9" fillId="0" borderId="0" xfId="68" applyFont="1" applyFill="1" applyAlignment="1" applyProtection="1">
      <alignment vertical="center"/>
      <protection/>
    </xf>
    <xf numFmtId="0" fontId="28" fillId="0" borderId="53" xfId="68" applyFont="1" applyFill="1" applyBorder="1" applyAlignment="1" applyProtection="1">
      <alignment horizontal="centerContinuous" vertical="center"/>
      <protection/>
    </xf>
    <xf numFmtId="0" fontId="28" fillId="0" borderId="54" xfId="68" applyFont="1" applyFill="1" applyBorder="1" applyAlignment="1" applyProtection="1">
      <alignment horizontal="centerContinuous" vertical="center"/>
      <protection/>
    </xf>
    <xf numFmtId="0" fontId="28" fillId="0" borderId="55" xfId="68" applyFont="1" applyFill="1" applyBorder="1" applyAlignment="1" applyProtection="1">
      <alignment horizontal="centerContinuous" vertical="center"/>
      <protection/>
    </xf>
    <xf numFmtId="0" fontId="28" fillId="0" borderId="56" xfId="68" applyFont="1" applyFill="1" applyBorder="1" applyAlignment="1" applyProtection="1">
      <alignment horizontal="centerContinuous" vertical="center"/>
      <protection/>
    </xf>
    <xf numFmtId="0" fontId="28" fillId="0" borderId="57" xfId="68" applyFont="1" applyFill="1" applyBorder="1" applyAlignment="1" applyProtection="1">
      <alignment horizontal="centerContinuous" vertical="center"/>
      <protection/>
    </xf>
    <xf numFmtId="0" fontId="28" fillId="0" borderId="58" xfId="68" applyFont="1" applyFill="1" applyBorder="1" applyAlignment="1" applyProtection="1">
      <alignment horizontal="centerContinuous" vertical="center"/>
      <protection/>
    </xf>
    <xf numFmtId="0" fontId="28" fillId="0" borderId="59" xfId="68" applyFont="1" applyFill="1" applyBorder="1" applyAlignment="1" applyProtection="1">
      <alignment horizontal="center" vertical="center"/>
      <protection/>
    </xf>
    <xf numFmtId="0" fontId="28" fillId="0" borderId="42" xfId="68" applyFont="1" applyFill="1" applyBorder="1" applyAlignment="1" applyProtection="1">
      <alignment horizontal="center" vertical="center"/>
      <protection/>
    </xf>
    <xf numFmtId="0" fontId="28" fillId="0" borderId="43" xfId="68" applyFont="1" applyFill="1" applyBorder="1" applyAlignment="1" applyProtection="1">
      <alignment horizontal="center" vertical="center"/>
      <protection/>
    </xf>
    <xf numFmtId="0" fontId="28" fillId="0" borderId="10" xfId="68" applyFont="1" applyFill="1" applyBorder="1" applyAlignment="1" applyProtection="1">
      <alignment horizontal="center" vertical="center"/>
      <protection/>
    </xf>
    <xf numFmtId="0" fontId="28" fillId="0" borderId="11" xfId="68" applyFont="1" applyFill="1" applyBorder="1" applyAlignment="1" applyProtection="1">
      <alignment horizontal="center" vertical="center"/>
      <protection/>
    </xf>
    <xf numFmtId="0" fontId="28" fillId="0" borderId="12" xfId="68" applyFont="1" applyFill="1" applyBorder="1" applyAlignment="1" applyProtection="1">
      <alignment horizontal="center" vertical="center"/>
      <protection/>
    </xf>
    <xf numFmtId="0" fontId="28" fillId="0" borderId="13" xfId="68" applyFont="1" applyFill="1" applyBorder="1" applyAlignment="1" applyProtection="1">
      <alignment horizontal="center" vertical="center"/>
      <protection/>
    </xf>
    <xf numFmtId="0" fontId="28" fillId="0" borderId="60" xfId="68" applyFont="1" applyFill="1" applyBorder="1" applyAlignment="1" applyProtection="1">
      <alignment horizontal="center" vertical="center"/>
      <protection/>
    </xf>
    <xf numFmtId="0" fontId="28" fillId="0" borderId="61" xfId="68" applyFont="1" applyFill="1" applyBorder="1" applyAlignment="1" applyProtection="1">
      <alignment vertical="center"/>
      <protection/>
    </xf>
    <xf numFmtId="0" fontId="28" fillId="0" borderId="62" xfId="68" applyFont="1" applyFill="1" applyBorder="1" applyAlignment="1" applyProtection="1">
      <alignment vertical="center"/>
      <protection/>
    </xf>
    <xf numFmtId="176" fontId="28" fillId="33" borderId="63" xfId="68" applyNumberFormat="1" applyFont="1" applyFill="1" applyBorder="1" applyAlignment="1" applyProtection="1">
      <alignment vertical="center"/>
      <protection locked="0"/>
    </xf>
    <xf numFmtId="176" fontId="28" fillId="33" borderId="64" xfId="68" applyNumberFormat="1" applyFont="1" applyFill="1" applyBorder="1" applyAlignment="1" applyProtection="1">
      <alignment vertical="center"/>
      <protection locked="0"/>
    </xf>
    <xf numFmtId="176" fontId="28" fillId="33" borderId="23" xfId="68" applyNumberFormat="1" applyFont="1" applyFill="1" applyBorder="1" applyAlignment="1" applyProtection="1">
      <alignment vertical="center"/>
      <protection locked="0"/>
    </xf>
    <xf numFmtId="176" fontId="28" fillId="33" borderId="24" xfId="68" applyNumberFormat="1" applyFont="1" applyFill="1" applyBorder="1" applyAlignment="1" applyProtection="1">
      <alignment vertical="center"/>
      <protection locked="0"/>
    </xf>
    <xf numFmtId="176" fontId="28" fillId="33" borderId="25" xfId="68" applyNumberFormat="1" applyFont="1" applyFill="1" applyBorder="1" applyAlignment="1" applyProtection="1">
      <alignment vertical="center"/>
      <protection locked="0"/>
    </xf>
    <xf numFmtId="0" fontId="28" fillId="0" borderId="18" xfId="68" applyFont="1" applyFill="1" applyBorder="1" applyAlignment="1" applyProtection="1">
      <alignment vertical="center"/>
      <protection/>
    </xf>
    <xf numFmtId="0" fontId="28" fillId="0" borderId="65" xfId="68" applyFont="1" applyFill="1" applyBorder="1" applyAlignment="1" applyProtection="1">
      <alignment vertical="center"/>
      <protection/>
    </xf>
    <xf numFmtId="0" fontId="28" fillId="0" borderId="0" xfId="68" applyFont="1" applyFill="1" applyBorder="1" applyAlignment="1" applyProtection="1">
      <alignment vertical="center"/>
      <protection/>
    </xf>
    <xf numFmtId="176" fontId="28" fillId="33" borderId="66" xfId="68" applyNumberFormat="1" applyFont="1" applyFill="1" applyBorder="1" applyAlignment="1" applyProtection="1">
      <alignment vertical="center"/>
      <protection locked="0"/>
    </xf>
    <xf numFmtId="176" fontId="28" fillId="33" borderId="67" xfId="68" applyNumberFormat="1" applyFont="1" applyFill="1" applyBorder="1" applyAlignment="1" applyProtection="1">
      <alignment vertical="center"/>
      <protection locked="0"/>
    </xf>
    <xf numFmtId="176" fontId="28" fillId="33" borderId="68" xfId="68" applyNumberFormat="1" applyFont="1" applyFill="1" applyBorder="1" applyAlignment="1" applyProtection="1">
      <alignment vertical="center"/>
      <protection locked="0"/>
    </xf>
    <xf numFmtId="176" fontId="28" fillId="33" borderId="69" xfId="68" applyNumberFormat="1" applyFont="1" applyFill="1" applyBorder="1" applyAlignment="1" applyProtection="1">
      <alignment vertical="center"/>
      <protection locked="0"/>
    </xf>
    <xf numFmtId="176" fontId="28" fillId="33" borderId="70" xfId="68" applyNumberFormat="1" applyFont="1" applyFill="1" applyBorder="1" applyAlignment="1" applyProtection="1">
      <alignment vertical="center"/>
      <protection locked="0"/>
    </xf>
    <xf numFmtId="0" fontId="28" fillId="0" borderId="71" xfId="68" applyFont="1" applyFill="1" applyBorder="1" applyAlignment="1" applyProtection="1">
      <alignment vertical="center"/>
      <protection/>
    </xf>
    <xf numFmtId="0" fontId="28" fillId="0" borderId="27" xfId="68" applyFont="1" applyFill="1" applyBorder="1" applyAlignment="1" applyProtection="1">
      <alignment vertical="center"/>
      <protection/>
    </xf>
    <xf numFmtId="176" fontId="28" fillId="0" borderId="66" xfId="68" applyNumberFormat="1" applyFont="1" applyFill="1" applyBorder="1" applyAlignment="1" applyProtection="1">
      <alignment vertical="center"/>
      <protection locked="0"/>
    </xf>
    <xf numFmtId="176" fontId="28" fillId="0" borderId="67" xfId="68" applyNumberFormat="1" applyFont="1" applyFill="1" applyBorder="1" applyAlignment="1" applyProtection="1">
      <alignment vertical="center"/>
      <protection locked="0"/>
    </xf>
    <xf numFmtId="176" fontId="28" fillId="0" borderId="69" xfId="68" applyNumberFormat="1" applyFont="1" applyFill="1" applyBorder="1" applyAlignment="1" applyProtection="1">
      <alignment vertical="center"/>
      <protection locked="0"/>
    </xf>
    <xf numFmtId="0" fontId="28" fillId="0" borderId="28" xfId="68" applyFont="1" applyFill="1" applyBorder="1" applyAlignment="1" applyProtection="1">
      <alignment vertical="center"/>
      <protection/>
    </xf>
    <xf numFmtId="0" fontId="28" fillId="0" borderId="72" xfId="68" applyFont="1" applyFill="1" applyBorder="1" applyAlignment="1" applyProtection="1">
      <alignment vertical="center"/>
      <protection/>
    </xf>
    <xf numFmtId="0" fontId="28" fillId="0" borderId="27" xfId="68" applyFont="1" applyFill="1" applyBorder="1" applyAlignment="1" applyProtection="1">
      <alignment vertical="center" wrapText="1"/>
      <protection/>
    </xf>
    <xf numFmtId="0" fontId="28" fillId="0" borderId="73" xfId="68" applyFont="1" applyFill="1" applyBorder="1" applyAlignment="1" applyProtection="1">
      <alignment vertical="center"/>
      <protection/>
    </xf>
    <xf numFmtId="0" fontId="28" fillId="0" borderId="74" xfId="68" applyFont="1" applyFill="1" applyBorder="1" applyAlignment="1" applyProtection="1">
      <alignment vertical="center"/>
      <protection/>
    </xf>
    <xf numFmtId="0" fontId="28" fillId="0" borderId="75" xfId="68" applyFont="1" applyFill="1" applyBorder="1" applyAlignment="1" applyProtection="1">
      <alignment vertical="center"/>
      <protection/>
    </xf>
    <xf numFmtId="0" fontId="28" fillId="0" borderId="20" xfId="68" applyFont="1" applyFill="1" applyBorder="1" applyAlignment="1" applyProtection="1">
      <alignment vertical="center"/>
      <protection/>
    </xf>
    <xf numFmtId="0" fontId="28" fillId="0" borderId="76" xfId="68" applyFont="1" applyFill="1" applyBorder="1" applyAlignment="1" applyProtection="1">
      <alignment vertical="center"/>
      <protection/>
    </xf>
    <xf numFmtId="0" fontId="28" fillId="0" borderId="77" xfId="68" applyFont="1" applyFill="1" applyBorder="1" applyAlignment="1" applyProtection="1">
      <alignment vertical="center"/>
      <protection/>
    </xf>
    <xf numFmtId="0" fontId="28" fillId="0" borderId="78" xfId="68" applyFont="1" applyFill="1" applyBorder="1" applyAlignment="1" applyProtection="1">
      <alignment vertical="center"/>
      <protection/>
    </xf>
    <xf numFmtId="176" fontId="28" fillId="33" borderId="35" xfId="68" applyNumberFormat="1" applyFont="1" applyFill="1" applyBorder="1" applyAlignment="1" applyProtection="1">
      <alignment vertical="center"/>
      <protection locked="0"/>
    </xf>
    <xf numFmtId="176" fontId="28" fillId="33" borderId="36" xfId="68" applyNumberFormat="1" applyFont="1" applyFill="1" applyBorder="1" applyAlignment="1" applyProtection="1">
      <alignment vertical="center"/>
      <protection locked="0"/>
    </xf>
    <xf numFmtId="0" fontId="28" fillId="0" borderId="79" xfId="68" applyFont="1" applyFill="1" applyBorder="1" applyAlignment="1" applyProtection="1">
      <alignment vertical="center"/>
      <protection/>
    </xf>
    <xf numFmtId="0" fontId="28" fillId="0" borderId="80" xfId="68" applyFont="1" applyFill="1" applyBorder="1" applyAlignment="1" applyProtection="1">
      <alignment vertical="center"/>
      <protection/>
    </xf>
    <xf numFmtId="0" fontId="28" fillId="0" borderId="42" xfId="68" applyFont="1" applyFill="1" applyBorder="1" applyAlignment="1" applyProtection="1">
      <alignment vertical="center"/>
      <protection/>
    </xf>
    <xf numFmtId="0" fontId="28" fillId="0" borderId="81" xfId="68" applyFont="1" applyFill="1" applyBorder="1" applyAlignment="1" applyProtection="1">
      <alignment vertical="center"/>
      <protection/>
    </xf>
    <xf numFmtId="0" fontId="28" fillId="0" borderId="82" xfId="68" applyFont="1" applyFill="1" applyBorder="1" applyAlignment="1" applyProtection="1">
      <alignment vertical="center"/>
      <protection/>
    </xf>
    <xf numFmtId="176" fontId="28" fillId="33" borderId="26" xfId="68" applyNumberFormat="1" applyFont="1" applyFill="1" applyBorder="1" applyAlignment="1" applyProtection="1">
      <alignment vertical="center"/>
      <protection locked="0"/>
    </xf>
    <xf numFmtId="176" fontId="28" fillId="33" borderId="83" xfId="68" applyNumberFormat="1" applyFont="1" applyFill="1" applyBorder="1" applyAlignment="1" applyProtection="1">
      <alignment vertical="center"/>
      <protection locked="0"/>
    </xf>
    <xf numFmtId="0" fontId="28" fillId="0" borderId="46" xfId="68" applyFont="1" applyFill="1" applyBorder="1" applyAlignment="1" applyProtection="1">
      <alignment vertical="center"/>
      <protection/>
    </xf>
    <xf numFmtId="0" fontId="28" fillId="0" borderId="47" xfId="68" applyFont="1" applyFill="1" applyBorder="1" applyAlignment="1" applyProtection="1">
      <alignment vertical="center"/>
      <protection/>
    </xf>
    <xf numFmtId="176" fontId="28" fillId="33" borderId="49" xfId="68" applyNumberFormat="1" applyFont="1" applyFill="1" applyBorder="1" applyAlignment="1" applyProtection="1">
      <alignment vertical="center"/>
      <protection locked="0"/>
    </xf>
    <xf numFmtId="176" fontId="28" fillId="33" borderId="48" xfId="68" applyNumberFormat="1" applyFont="1" applyFill="1" applyBorder="1" applyAlignment="1" applyProtection="1">
      <alignment vertical="center"/>
      <protection locked="0"/>
    </xf>
    <xf numFmtId="176" fontId="28" fillId="33" borderId="50" xfId="68" applyNumberFormat="1" applyFont="1" applyFill="1" applyBorder="1" applyAlignment="1" applyProtection="1">
      <alignment vertical="center"/>
      <protection locked="0"/>
    </xf>
    <xf numFmtId="176" fontId="28" fillId="33" borderId="51" xfId="68" applyNumberFormat="1" applyFont="1" applyFill="1" applyBorder="1" applyAlignment="1" applyProtection="1">
      <alignment vertical="center"/>
      <protection locked="0"/>
    </xf>
    <xf numFmtId="176" fontId="28" fillId="33" borderId="52" xfId="68" applyNumberFormat="1" applyFont="1" applyFill="1" applyBorder="1" applyAlignment="1" applyProtection="1">
      <alignment vertical="center"/>
      <protection locked="0"/>
    </xf>
    <xf numFmtId="0" fontId="28" fillId="0" borderId="84" xfId="68" applyFont="1" applyFill="1" applyBorder="1" applyAlignment="1" applyProtection="1">
      <alignment vertical="center"/>
      <protection/>
    </xf>
    <xf numFmtId="176" fontId="28" fillId="33" borderId="29" xfId="68" applyNumberFormat="1" applyFont="1" applyFill="1" applyBorder="1" applyAlignment="1" applyProtection="1">
      <alignment vertical="center"/>
      <protection locked="0"/>
    </xf>
    <xf numFmtId="176" fontId="28" fillId="33" borderId="22" xfId="68" applyNumberFormat="1" applyFont="1" applyFill="1" applyBorder="1" applyAlignment="1" applyProtection="1">
      <alignment vertical="center"/>
      <protection locked="0"/>
    </xf>
    <xf numFmtId="176" fontId="28" fillId="33" borderId="30" xfId="68" applyNumberFormat="1" applyFont="1" applyFill="1" applyBorder="1" applyAlignment="1" applyProtection="1">
      <alignment vertical="center"/>
      <protection locked="0"/>
    </xf>
    <xf numFmtId="176" fontId="28" fillId="0" borderId="85" xfId="68" applyNumberFormat="1" applyFont="1" applyFill="1" applyBorder="1" applyAlignment="1" applyProtection="1">
      <alignment vertical="center"/>
      <protection locked="0"/>
    </xf>
    <xf numFmtId="0" fontId="24" fillId="0" borderId="80" xfId="67" applyFont="1" applyFill="1" applyBorder="1" applyAlignment="1">
      <alignment vertical="center"/>
      <protection/>
    </xf>
    <xf numFmtId="38" fontId="24" fillId="0" borderId="66" xfId="49" applyFont="1" applyFill="1" applyBorder="1" applyAlignment="1">
      <alignment horizontal="right" vertical="center"/>
    </xf>
    <xf numFmtId="38" fontId="24" fillId="0" borderId="68" xfId="49" applyFont="1" applyFill="1" applyBorder="1" applyAlignment="1">
      <alignment horizontal="right" vertical="center"/>
    </xf>
    <xf numFmtId="38" fontId="24" fillId="0" borderId="69" xfId="49" applyFont="1" applyFill="1" applyBorder="1" applyAlignment="1">
      <alignment horizontal="right" vertical="center"/>
    </xf>
    <xf numFmtId="38" fontId="24" fillId="0" borderId="20" xfId="49" applyFont="1" applyFill="1" applyBorder="1" applyAlignment="1">
      <alignment horizontal="right" vertical="center"/>
    </xf>
    <xf numFmtId="38" fontId="24" fillId="0" borderId="70" xfId="49" applyFont="1" applyFill="1" applyBorder="1" applyAlignment="1">
      <alignment horizontal="right" vertical="center"/>
    </xf>
    <xf numFmtId="38" fontId="24" fillId="0" borderId="64" xfId="49" applyFont="1" applyFill="1" applyBorder="1" applyAlignment="1">
      <alignment horizontal="right" vertical="center"/>
    </xf>
    <xf numFmtId="38" fontId="11" fillId="0" borderId="34" xfId="49" applyFont="1" applyFill="1" applyBorder="1" applyAlignment="1">
      <alignment horizontal="right" vertical="center"/>
    </xf>
    <xf numFmtId="38" fontId="11" fillId="0" borderId="10" xfId="49" applyFont="1" applyFill="1" applyBorder="1" applyAlignment="1">
      <alignment horizontal="right" vertical="center"/>
    </xf>
    <xf numFmtId="38" fontId="11" fillId="0" borderId="39" xfId="49" applyFont="1" applyFill="1" applyBorder="1" applyAlignment="1">
      <alignment horizontal="right" vertical="center"/>
    </xf>
    <xf numFmtId="38" fontId="11" fillId="0" borderId="86" xfId="49" applyFont="1" applyFill="1" applyBorder="1" applyAlignment="1">
      <alignment horizontal="right" vertical="center"/>
    </xf>
    <xf numFmtId="38" fontId="11" fillId="0" borderId="87" xfId="49" applyFont="1" applyFill="1" applyBorder="1" applyAlignment="1">
      <alignment horizontal="right" vertical="center"/>
    </xf>
    <xf numFmtId="38" fontId="11" fillId="0" borderId="14" xfId="49" applyFont="1" applyFill="1" applyBorder="1" applyAlignment="1">
      <alignment horizontal="right" vertical="center"/>
    </xf>
    <xf numFmtId="176" fontId="28" fillId="33" borderId="88" xfId="68" applyNumberFormat="1" applyFont="1" applyFill="1" applyBorder="1" applyAlignment="1" applyProtection="1">
      <alignment vertical="center"/>
      <protection locked="0"/>
    </xf>
    <xf numFmtId="176" fontId="28" fillId="0" borderId="88" xfId="68" applyNumberFormat="1" applyFont="1" applyFill="1" applyBorder="1" applyAlignment="1" applyProtection="1">
      <alignment vertical="center"/>
      <protection locked="0"/>
    </xf>
    <xf numFmtId="176" fontId="28" fillId="0" borderId="89" xfId="68" applyNumberFormat="1" applyFont="1" applyFill="1" applyBorder="1" applyAlignment="1" applyProtection="1">
      <alignment vertical="center"/>
      <protection locked="0"/>
    </xf>
    <xf numFmtId="176" fontId="28" fillId="0" borderId="90" xfId="68" applyNumberFormat="1" applyFont="1" applyFill="1" applyBorder="1" applyAlignment="1" applyProtection="1">
      <alignment vertical="center"/>
      <protection locked="0"/>
    </xf>
    <xf numFmtId="176" fontId="28" fillId="0" borderId="91" xfId="68" applyNumberFormat="1" applyFont="1" applyFill="1" applyBorder="1" applyAlignment="1" applyProtection="1">
      <alignment vertical="center"/>
      <protection locked="0"/>
    </xf>
    <xf numFmtId="176" fontId="28" fillId="0" borderId="26" xfId="68" applyNumberFormat="1" applyFont="1" applyFill="1" applyBorder="1" applyAlignment="1" applyProtection="1">
      <alignment vertical="center"/>
      <protection locked="0"/>
    </xf>
    <xf numFmtId="176" fontId="28" fillId="0" borderId="21" xfId="68" applyNumberFormat="1" applyFont="1" applyFill="1" applyBorder="1" applyAlignment="1" applyProtection="1">
      <alignment vertical="center"/>
      <protection locked="0"/>
    </xf>
    <xf numFmtId="176" fontId="28" fillId="0" borderId="92" xfId="68" applyNumberFormat="1" applyFont="1" applyFill="1" applyBorder="1" applyAlignment="1" applyProtection="1">
      <alignment vertical="center"/>
      <protection locked="0"/>
    </xf>
    <xf numFmtId="176" fontId="28" fillId="0" borderId="22" xfId="68" applyNumberFormat="1" applyFont="1" applyFill="1" applyBorder="1" applyAlignment="1" applyProtection="1">
      <alignment vertical="center"/>
      <protection locked="0"/>
    </xf>
    <xf numFmtId="176" fontId="28" fillId="0" borderId="93" xfId="68" applyNumberFormat="1" applyFont="1" applyFill="1" applyBorder="1" applyAlignment="1" applyProtection="1">
      <alignment vertical="center"/>
      <protection locked="0"/>
    </xf>
    <xf numFmtId="38" fontId="11" fillId="0" borderId="48" xfId="49" applyFont="1" applyFill="1" applyBorder="1" applyAlignment="1">
      <alignment horizontal="right" vertical="center"/>
    </xf>
    <xf numFmtId="38" fontId="11" fillId="0" borderId="94" xfId="49" applyFont="1" applyFill="1" applyBorder="1" applyAlignment="1">
      <alignment horizontal="right" vertical="center"/>
    </xf>
    <xf numFmtId="0" fontId="28" fillId="0" borderId="95" xfId="68" applyFont="1" applyFill="1" applyBorder="1" applyAlignment="1" applyProtection="1">
      <alignment vertical="center"/>
      <protection/>
    </xf>
    <xf numFmtId="176" fontId="28" fillId="33" borderId="96" xfId="68" applyNumberFormat="1" applyFont="1" applyFill="1" applyBorder="1" applyAlignment="1" applyProtection="1">
      <alignment vertical="center"/>
      <protection locked="0"/>
    </xf>
    <xf numFmtId="176" fontId="28" fillId="33" borderId="34" xfId="68" applyNumberFormat="1" applyFont="1" applyFill="1" applyBorder="1" applyAlignment="1" applyProtection="1">
      <alignment vertical="center"/>
      <protection locked="0"/>
    </xf>
    <xf numFmtId="176" fontId="28" fillId="33" borderId="60" xfId="68" applyNumberFormat="1" applyFont="1" applyFill="1" applyBorder="1" applyAlignment="1" applyProtection="1">
      <alignment vertical="center"/>
      <protection locked="0"/>
    </xf>
    <xf numFmtId="176" fontId="28" fillId="0" borderId="37" xfId="68" applyNumberFormat="1" applyFont="1" applyFill="1" applyBorder="1" applyAlignment="1" applyProtection="1">
      <alignment vertical="center"/>
      <protection locked="0"/>
    </xf>
    <xf numFmtId="176" fontId="28" fillId="0" borderId="97" xfId="68" applyNumberFormat="1" applyFont="1" applyFill="1" applyBorder="1" applyAlignment="1" applyProtection="1">
      <alignment vertical="center"/>
      <protection locked="0"/>
    </xf>
    <xf numFmtId="176" fontId="28" fillId="33" borderId="32" xfId="68" applyNumberFormat="1" applyFont="1" applyFill="1" applyBorder="1" applyAlignment="1" applyProtection="1">
      <alignment vertical="center"/>
      <protection locked="0"/>
    </xf>
    <xf numFmtId="176" fontId="28" fillId="33" borderId="37" xfId="68" applyNumberFormat="1" applyFont="1" applyFill="1" applyBorder="1" applyAlignment="1" applyProtection="1">
      <alignment vertical="center"/>
      <protection locked="0"/>
    </xf>
    <xf numFmtId="176" fontId="28" fillId="33" borderId="33" xfId="68" applyNumberFormat="1" applyFont="1" applyFill="1" applyBorder="1" applyAlignment="1" applyProtection="1">
      <alignment vertical="center"/>
      <protection locked="0"/>
    </xf>
    <xf numFmtId="176" fontId="28" fillId="0" borderId="98" xfId="68" applyNumberFormat="1" applyFont="1" applyFill="1" applyBorder="1" applyAlignment="1" applyProtection="1">
      <alignment vertical="center"/>
      <protection locked="0"/>
    </xf>
    <xf numFmtId="0" fontId="28" fillId="0" borderId="99" xfId="68" applyFont="1" applyFill="1" applyBorder="1" applyAlignment="1" applyProtection="1">
      <alignment vertical="center"/>
      <protection/>
    </xf>
    <xf numFmtId="0" fontId="28" fillId="0" borderId="100" xfId="68" applyFont="1" applyFill="1" applyBorder="1" applyAlignment="1" applyProtection="1">
      <alignment vertical="center"/>
      <protection/>
    </xf>
    <xf numFmtId="176" fontId="28" fillId="0" borderId="101" xfId="68" applyNumberFormat="1" applyFont="1" applyFill="1" applyBorder="1" applyAlignment="1" applyProtection="1">
      <alignment vertical="center"/>
      <protection locked="0"/>
    </xf>
    <xf numFmtId="176" fontId="28" fillId="0" borderId="102" xfId="68" applyNumberFormat="1" applyFont="1" applyFill="1" applyBorder="1" applyAlignment="1" applyProtection="1">
      <alignment vertical="center"/>
      <protection locked="0"/>
    </xf>
    <xf numFmtId="0" fontId="28" fillId="0" borderId="43" xfId="68" applyFont="1" applyFill="1" applyBorder="1" applyAlignment="1" applyProtection="1">
      <alignment vertical="center"/>
      <protection/>
    </xf>
    <xf numFmtId="0" fontId="11" fillId="0" borderId="103" xfId="67" applyFont="1" applyFill="1" applyBorder="1" applyAlignment="1">
      <alignment horizontal="centerContinuous" vertical="center"/>
      <protection/>
    </xf>
    <xf numFmtId="0" fontId="11" fillId="0" borderId="56" xfId="67" applyFont="1" applyFill="1" applyBorder="1" applyAlignment="1">
      <alignment horizontal="centerContinuous" vertical="center"/>
      <protection/>
    </xf>
    <xf numFmtId="0" fontId="11" fillId="0" borderId="104" xfId="67" applyFont="1" applyFill="1" applyBorder="1" applyAlignment="1">
      <alignment horizontal="centerContinuous" vertical="center"/>
      <protection/>
    </xf>
    <xf numFmtId="0" fontId="15" fillId="0" borderId="55" xfId="67" applyFont="1" applyFill="1" applyBorder="1" applyAlignment="1">
      <alignment horizontal="center" vertical="center"/>
      <protection/>
    </xf>
    <xf numFmtId="0" fontId="15" fillId="0" borderId="105" xfId="67" applyFont="1" applyFill="1" applyBorder="1" applyAlignment="1">
      <alignment horizontal="center" vertical="center"/>
      <protection/>
    </xf>
    <xf numFmtId="0" fontId="15" fillId="0" borderId="94" xfId="67" applyFont="1" applyFill="1" applyBorder="1" applyAlignment="1">
      <alignment horizontal="center" vertical="center" wrapText="1"/>
      <protection/>
    </xf>
    <xf numFmtId="0" fontId="15" fillId="0" borderId="87" xfId="67" applyFont="1" applyFill="1" applyBorder="1" applyAlignment="1">
      <alignment horizontal="distributed" vertical="center"/>
      <protection/>
    </xf>
    <xf numFmtId="0" fontId="15" fillId="0" borderId="55" xfId="67" applyFont="1" applyFill="1" applyBorder="1" applyAlignment="1">
      <alignment horizontal="distributed" vertical="center"/>
      <protection/>
    </xf>
    <xf numFmtId="0" fontId="16" fillId="0" borderId="55" xfId="67" applyFont="1" applyFill="1" applyBorder="1" applyAlignment="1">
      <alignment horizontal="distributed" vertical="center"/>
      <protection/>
    </xf>
    <xf numFmtId="0" fontId="11" fillId="0" borderId="59" xfId="67" applyFont="1" applyFill="1" applyBorder="1" applyAlignment="1">
      <alignment horizontal="center" vertical="center"/>
      <protection/>
    </xf>
    <xf numFmtId="0" fontId="16" fillId="0" borderId="42" xfId="67" applyFont="1" applyFill="1" applyBorder="1" applyAlignment="1">
      <alignment vertical="center"/>
      <protection/>
    </xf>
    <xf numFmtId="0" fontId="16" fillId="0" borderId="43" xfId="67" applyFont="1" applyFill="1" applyBorder="1" applyAlignment="1">
      <alignment horizontal="centerContinuous" vertical="center"/>
      <protection/>
    </xf>
    <xf numFmtId="38" fontId="11" fillId="0" borderId="106" xfId="49" applyFont="1" applyFill="1" applyBorder="1" applyAlignment="1">
      <alignment horizontal="right" vertical="center"/>
    </xf>
    <xf numFmtId="38" fontId="11" fillId="0" borderId="107" xfId="49" applyFont="1" applyFill="1" applyBorder="1" applyAlignment="1">
      <alignment horizontal="right" vertical="center"/>
    </xf>
    <xf numFmtId="0" fontId="17" fillId="0" borderId="43" xfId="67" applyFont="1" applyFill="1" applyBorder="1" applyAlignment="1">
      <alignment vertical="center"/>
      <protection/>
    </xf>
    <xf numFmtId="0" fontId="16" fillId="0" borderId="43" xfId="67" applyFont="1" applyFill="1" applyBorder="1" applyAlignment="1">
      <alignment vertical="center"/>
      <protection/>
    </xf>
    <xf numFmtId="38" fontId="11" fillId="0" borderId="108" xfId="49" applyFont="1" applyFill="1" applyBorder="1" applyAlignment="1">
      <alignment horizontal="right" vertical="center"/>
    </xf>
    <xf numFmtId="38" fontId="11" fillId="0" borderId="109" xfId="49" applyFont="1" applyFill="1" applyBorder="1" applyAlignment="1">
      <alignment horizontal="right" vertical="center"/>
    </xf>
    <xf numFmtId="0" fontId="16" fillId="0" borderId="38" xfId="67" applyFont="1" applyFill="1" applyBorder="1" applyAlignment="1">
      <alignment horizontal="centerContinuous" vertical="center"/>
      <protection/>
    </xf>
    <xf numFmtId="0" fontId="16" fillId="0" borderId="110" xfId="67" applyFont="1" applyFill="1" applyBorder="1" applyAlignment="1">
      <alignment horizontal="centerContinuous" vertical="center"/>
      <protection/>
    </xf>
    <xf numFmtId="38" fontId="11" fillId="0" borderId="111" xfId="49" applyFont="1" applyFill="1" applyBorder="1" applyAlignment="1">
      <alignment horizontal="right" vertical="center"/>
    </xf>
    <xf numFmtId="38" fontId="11" fillId="0" borderId="112" xfId="49" applyFont="1" applyFill="1" applyBorder="1" applyAlignment="1">
      <alignment horizontal="right" vertical="center"/>
    </xf>
    <xf numFmtId="38" fontId="11" fillId="0" borderId="52" xfId="49" applyFont="1" applyFill="1" applyBorder="1" applyAlignment="1">
      <alignment horizontal="right" vertical="center"/>
    </xf>
    <xf numFmtId="38" fontId="11" fillId="0" borderId="105" xfId="49" applyFont="1" applyFill="1" applyBorder="1" applyAlignment="1">
      <alignment horizontal="right" vertical="center"/>
    </xf>
    <xf numFmtId="38" fontId="11" fillId="0" borderId="12" xfId="49" applyFont="1" applyFill="1" applyBorder="1" applyAlignment="1">
      <alignment horizontal="right" vertical="center"/>
    </xf>
    <xf numFmtId="38" fontId="11" fillId="0" borderId="50" xfId="49" applyFont="1" applyFill="1" applyBorder="1" applyAlignment="1">
      <alignment horizontal="right" vertical="center"/>
    </xf>
    <xf numFmtId="38" fontId="11" fillId="0" borderId="49" xfId="49" applyFont="1" applyFill="1" applyBorder="1" applyAlignment="1">
      <alignment horizontal="right" vertical="center"/>
    </xf>
    <xf numFmtId="38" fontId="11" fillId="0" borderId="113" xfId="49" applyFont="1" applyFill="1" applyBorder="1" applyAlignment="1">
      <alignment horizontal="right" vertical="center"/>
    </xf>
    <xf numFmtId="38" fontId="11" fillId="0" borderId="17" xfId="49" applyFont="1" applyFill="1" applyBorder="1" applyAlignment="1">
      <alignment horizontal="right" vertical="center"/>
    </xf>
    <xf numFmtId="0" fontId="0" fillId="0" borderId="0" xfId="66">
      <alignment vertical="center"/>
      <protection/>
    </xf>
    <xf numFmtId="0" fontId="0" fillId="0" borderId="0" xfId="66" applyFont="1" applyAlignment="1">
      <alignment horizontal="left" vertical="center" indent="4"/>
      <protection/>
    </xf>
    <xf numFmtId="0" fontId="29" fillId="0" borderId="0" xfId="66" applyFont="1" applyAlignment="1">
      <alignment vertical="center"/>
      <protection/>
    </xf>
    <xf numFmtId="0" fontId="0" fillId="0" borderId="0" xfId="66" applyAlignment="1" applyProtection="1">
      <alignment horizontal="left" vertical="center" indent="4"/>
      <protection locked="0"/>
    </xf>
    <xf numFmtId="0" fontId="0" fillId="0" borderId="0" xfId="66" applyFont="1" applyAlignment="1" applyProtection="1">
      <alignment horizontal="left" vertical="center" indent="4"/>
      <protection locked="0"/>
    </xf>
    <xf numFmtId="0" fontId="5" fillId="0" borderId="0" xfId="67" applyFont="1" applyFill="1" applyAlignment="1">
      <alignment vertical="center"/>
      <protection/>
    </xf>
    <xf numFmtId="0" fontId="6" fillId="0" borderId="0" xfId="67" applyFont="1" applyFill="1" applyAlignment="1">
      <alignment vertical="center"/>
      <protection/>
    </xf>
    <xf numFmtId="0" fontId="13" fillId="0" borderId="0" xfId="67" applyFont="1" applyFill="1" applyBorder="1" applyAlignment="1">
      <alignment horizontal="centerContinuous" vertical="center"/>
      <protection/>
    </xf>
    <xf numFmtId="0" fontId="11" fillId="0" borderId="0" xfId="67" applyFont="1" applyFill="1" applyBorder="1" applyAlignment="1">
      <alignment horizontal="centerContinuous"/>
      <protection/>
    </xf>
    <xf numFmtId="0" fontId="11" fillId="0" borderId="0" xfId="67" applyFont="1" applyFill="1" applyBorder="1" applyAlignment="1">
      <alignment horizontal="centerContinuous" vertical="center"/>
      <protection/>
    </xf>
    <xf numFmtId="0" fontId="6" fillId="0" borderId="0" xfId="67" applyFont="1" applyFill="1" applyBorder="1" applyAlignment="1">
      <alignment vertical="center"/>
      <protection/>
    </xf>
    <xf numFmtId="0" fontId="2" fillId="0" borderId="0" xfId="67" applyFill="1">
      <alignment/>
      <protection/>
    </xf>
    <xf numFmtId="0" fontId="10" fillId="0" borderId="0" xfId="67" applyFont="1" applyFill="1" applyBorder="1" applyAlignment="1">
      <alignment horizontal="centerContinuous" vertical="center"/>
      <protection/>
    </xf>
    <xf numFmtId="57" fontId="13" fillId="0" borderId="0" xfId="67" applyNumberFormat="1" applyFont="1" applyFill="1" applyBorder="1" applyAlignment="1">
      <alignment horizontal="centerContinuous" vertical="center"/>
      <protection/>
    </xf>
    <xf numFmtId="0" fontId="8" fillId="0" borderId="0" xfId="67" applyFont="1" applyFill="1" applyBorder="1" applyAlignment="1">
      <alignment vertical="center"/>
      <protection/>
    </xf>
    <xf numFmtId="0" fontId="2" fillId="0" borderId="0" xfId="67" applyFill="1" applyBorder="1">
      <alignment/>
      <protection/>
    </xf>
    <xf numFmtId="57" fontId="8" fillId="0" borderId="0" xfId="67" applyNumberFormat="1" applyFont="1" applyFill="1" applyBorder="1" applyAlignment="1">
      <alignment horizontal="centerContinuous" vertical="center"/>
      <protection/>
    </xf>
    <xf numFmtId="0" fontId="8" fillId="0" borderId="0" xfId="67" applyFont="1" applyFill="1" applyBorder="1" applyAlignment="1">
      <alignment horizontal="centerContinuous" vertical="center"/>
      <protection/>
    </xf>
    <xf numFmtId="0" fontId="14" fillId="0" borderId="0" xfId="67" applyFont="1" applyFill="1" applyAlignment="1">
      <alignment horizontal="centerContinuous" vertical="center"/>
      <protection/>
    </xf>
    <xf numFmtId="0" fontId="7" fillId="0" borderId="0" xfId="67" applyFont="1" applyFill="1" applyAlignment="1">
      <alignment horizontal="centerContinuous" vertical="center"/>
      <protection/>
    </xf>
    <xf numFmtId="0" fontId="6" fillId="0" borderId="0" xfId="67" applyFont="1" applyFill="1" applyAlignment="1">
      <alignment horizontal="centerContinuous" vertical="center"/>
      <protection/>
    </xf>
    <xf numFmtId="0" fontId="8" fillId="0" borderId="0" xfId="67" applyFont="1" applyFill="1" applyAlignment="1">
      <alignment horizontal="centerContinuous" vertical="center"/>
      <protection/>
    </xf>
    <xf numFmtId="0" fontId="8" fillId="0" borderId="0" xfId="67" applyFont="1" applyFill="1" applyAlignment="1">
      <alignment vertical="center"/>
      <protection/>
    </xf>
    <xf numFmtId="0" fontId="13" fillId="0" borderId="0" xfId="67" applyFont="1" applyFill="1" applyBorder="1" applyAlignment="1">
      <alignment horizontal="distributed" vertical="center"/>
      <protection/>
    </xf>
    <xf numFmtId="0" fontId="6" fillId="0" borderId="0" xfId="67" applyFont="1" applyFill="1" applyBorder="1" applyAlignment="1">
      <alignment horizontal="distributed" vertical="center"/>
      <protection/>
    </xf>
    <xf numFmtId="0" fontId="13" fillId="0" borderId="0" xfId="67" applyFont="1" applyFill="1" applyBorder="1" applyAlignment="1">
      <alignment vertical="center"/>
      <protection/>
    </xf>
    <xf numFmtId="0" fontId="10" fillId="0" borderId="0" xfId="67" applyFont="1" applyFill="1" applyAlignment="1">
      <alignment vertical="center"/>
      <protection/>
    </xf>
    <xf numFmtId="0" fontId="12" fillId="0" borderId="0" xfId="67" applyFont="1" applyFill="1" applyAlignment="1">
      <alignment vertical="center"/>
      <protection/>
    </xf>
    <xf numFmtId="0" fontId="13" fillId="0" borderId="103" xfId="67" applyFont="1" applyFill="1" applyBorder="1" applyAlignment="1">
      <alignment horizontal="center" vertical="center"/>
      <protection/>
    </xf>
    <xf numFmtId="0" fontId="13" fillId="0" borderId="55" xfId="67" applyFont="1" applyFill="1" applyBorder="1" applyAlignment="1">
      <alignment horizontal="centerContinuous" vertical="center"/>
      <protection/>
    </xf>
    <xf numFmtId="0" fontId="13" fillId="0" borderId="56" xfId="67" applyFont="1" applyFill="1" applyBorder="1" applyAlignment="1">
      <alignment horizontal="centerContinuous" vertical="center"/>
      <protection/>
    </xf>
    <xf numFmtId="0" fontId="13" fillId="0" borderId="114" xfId="67" applyFont="1" applyFill="1" applyBorder="1" applyAlignment="1">
      <alignment horizontal="centerContinuous" vertical="center"/>
      <protection/>
    </xf>
    <xf numFmtId="0" fontId="13" fillId="0" borderId="42" xfId="67" applyFont="1" applyFill="1" applyBorder="1" applyAlignment="1">
      <alignment horizontal="center" vertical="center"/>
      <protection/>
    </xf>
    <xf numFmtId="0" fontId="13" fillId="0" borderId="34" xfId="67" applyFont="1" applyFill="1" applyBorder="1" applyAlignment="1">
      <alignment vertical="center"/>
      <protection/>
    </xf>
    <xf numFmtId="0" fontId="13" fillId="0" borderId="43" xfId="67" applyFont="1" applyFill="1" applyBorder="1" applyAlignment="1">
      <alignment vertical="center"/>
      <protection/>
    </xf>
    <xf numFmtId="0" fontId="13" fillId="0" borderId="42" xfId="67" applyFont="1" applyFill="1" applyBorder="1" applyAlignment="1">
      <alignment vertical="center"/>
      <protection/>
    </xf>
    <xf numFmtId="0" fontId="13" fillId="0" borderId="38" xfId="67" applyFont="1" applyFill="1" applyBorder="1" applyAlignment="1">
      <alignment horizontal="center" vertical="center"/>
      <protection/>
    </xf>
    <xf numFmtId="0" fontId="13" fillId="0" borderId="39" xfId="67" applyFont="1" applyFill="1" applyBorder="1" applyAlignment="1">
      <alignment vertical="center"/>
      <protection/>
    </xf>
    <xf numFmtId="0" fontId="13" fillId="0" borderId="110" xfId="67" applyFont="1" applyFill="1" applyBorder="1" applyAlignment="1">
      <alignment vertical="center"/>
      <protection/>
    </xf>
    <xf numFmtId="0" fontId="13" fillId="0" borderId="104" xfId="67" applyFont="1" applyFill="1" applyBorder="1" applyAlignment="1">
      <alignment horizontal="centerContinuous" vertical="center"/>
      <protection/>
    </xf>
    <xf numFmtId="0" fontId="13" fillId="0" borderId="115" xfId="67" applyFont="1" applyFill="1" applyBorder="1" applyAlignment="1">
      <alignment horizontal="center" vertical="center"/>
      <protection/>
    </xf>
    <xf numFmtId="0" fontId="13" fillId="0" borderId="0" xfId="67" applyFont="1" applyFill="1" applyBorder="1" applyAlignment="1">
      <alignment horizontal="center" vertical="center"/>
      <protection/>
    </xf>
    <xf numFmtId="38" fontId="13" fillId="0" borderId="116" xfId="67" applyNumberFormat="1" applyFont="1" applyFill="1" applyBorder="1" applyAlignment="1">
      <alignment vertical="center"/>
      <protection/>
    </xf>
    <xf numFmtId="0" fontId="13" fillId="0" borderId="14" xfId="67" applyFont="1" applyFill="1" applyBorder="1" applyAlignment="1">
      <alignment horizontal="centerContinuous" vertical="center"/>
      <protection/>
    </xf>
    <xf numFmtId="0" fontId="13" fillId="0" borderId="16" xfId="67" applyFont="1" applyFill="1" applyBorder="1" applyAlignment="1">
      <alignment horizontal="centerContinuous" vertical="center"/>
      <protection/>
    </xf>
    <xf numFmtId="0" fontId="13" fillId="0" borderId="117" xfId="67" applyFont="1" applyFill="1" applyBorder="1" applyAlignment="1">
      <alignment horizontal="centerContinuous" vertical="center"/>
      <protection/>
    </xf>
    <xf numFmtId="0" fontId="13" fillId="0" borderId="116" xfId="67" applyFont="1" applyFill="1" applyBorder="1" applyAlignment="1">
      <alignment horizontal="center" vertical="center"/>
      <protection/>
    </xf>
    <xf numFmtId="38" fontId="13" fillId="0" borderId="118" xfId="49" applyFont="1" applyFill="1" applyBorder="1" applyAlignment="1">
      <alignment horizontal="right" vertical="center"/>
    </xf>
    <xf numFmtId="0" fontId="12" fillId="0" borderId="0" xfId="67" applyFont="1" applyFill="1" applyBorder="1" applyAlignment="1">
      <alignment vertical="center"/>
      <protection/>
    </xf>
    <xf numFmtId="0" fontId="2" fillId="0" borderId="0" xfId="67" applyFill="1" applyAlignment="1">
      <alignment horizontal="centerContinuous"/>
      <protection/>
    </xf>
    <xf numFmtId="0" fontId="9" fillId="0" borderId="0" xfId="67" applyFont="1" applyFill="1" applyAlignment="1">
      <alignment vertical="center"/>
      <protection/>
    </xf>
    <xf numFmtId="0" fontId="11" fillId="0" borderId="0" xfId="67" applyFont="1" applyFill="1" applyAlignment="1">
      <alignment vertical="center"/>
      <protection/>
    </xf>
    <xf numFmtId="0" fontId="16" fillId="0" borderId="0" xfId="67" applyFont="1" applyFill="1" applyAlignment="1">
      <alignment vertical="center"/>
      <protection/>
    </xf>
    <xf numFmtId="0" fontId="16" fillId="0" borderId="0" xfId="67" applyFont="1" applyFill="1" applyBorder="1" applyAlignment="1">
      <alignment horizontal="centerContinuous" vertical="center"/>
      <protection/>
    </xf>
    <xf numFmtId="0" fontId="11" fillId="0" borderId="0" xfId="67" applyFont="1" applyFill="1" applyBorder="1" applyAlignment="1">
      <alignment vertical="center"/>
      <protection/>
    </xf>
    <xf numFmtId="0" fontId="16" fillId="0" borderId="53" xfId="67" applyFont="1" applyFill="1" applyBorder="1" applyAlignment="1">
      <alignment vertical="center"/>
      <protection/>
    </xf>
    <xf numFmtId="0" fontId="16" fillId="0" borderId="54" xfId="67" applyFont="1" applyFill="1" applyBorder="1" applyAlignment="1">
      <alignment vertical="center"/>
      <protection/>
    </xf>
    <xf numFmtId="0" fontId="16" fillId="0" borderId="119" xfId="67" applyFont="1" applyFill="1" applyBorder="1" applyAlignment="1">
      <alignment vertical="center"/>
      <protection/>
    </xf>
    <xf numFmtId="0" fontId="16" fillId="0" borderId="42" xfId="67" applyFont="1" applyFill="1" applyBorder="1" applyAlignment="1">
      <alignment horizontal="centerContinuous" vertical="center"/>
      <protection/>
    </xf>
    <xf numFmtId="0" fontId="16" fillId="0" borderId="120" xfId="67" applyFont="1" applyFill="1" applyBorder="1" applyAlignment="1">
      <alignment horizontal="centerContinuous" vertical="center"/>
      <protection/>
    </xf>
    <xf numFmtId="0" fontId="15" fillId="0" borderId="14" xfId="67" applyFont="1" applyFill="1" applyBorder="1" applyAlignment="1">
      <alignment horizontal="center" vertical="center"/>
      <protection/>
    </xf>
    <xf numFmtId="0" fontId="15" fillId="0" borderId="12" xfId="67" applyFont="1" applyFill="1" applyBorder="1" applyAlignment="1">
      <alignment horizontal="center" vertical="center"/>
      <protection/>
    </xf>
    <xf numFmtId="0" fontId="15" fillId="0" borderId="13" xfId="67" applyFont="1" applyFill="1" applyBorder="1" applyAlignment="1">
      <alignment horizontal="center" vertical="center" wrapText="1"/>
      <protection/>
    </xf>
    <xf numFmtId="0" fontId="15" fillId="0" borderId="11" xfId="67" applyFont="1" applyFill="1" applyBorder="1" applyAlignment="1">
      <alignment horizontal="distributed" vertical="center"/>
      <protection/>
    </xf>
    <xf numFmtId="0" fontId="15" fillId="0" borderId="14" xfId="67" applyFont="1" applyFill="1" applyBorder="1" applyAlignment="1">
      <alignment horizontal="distributed" vertical="center"/>
      <protection/>
    </xf>
    <xf numFmtId="0" fontId="16" fillId="0" borderId="116" xfId="67" applyFont="1" applyFill="1" applyBorder="1" applyAlignment="1">
      <alignment horizontal="distributed" vertical="center"/>
      <protection/>
    </xf>
    <xf numFmtId="38" fontId="11" fillId="0" borderId="121" xfId="49" applyFont="1" applyFill="1" applyBorder="1" applyAlignment="1">
      <alignment horizontal="right" vertical="center"/>
    </xf>
    <xf numFmtId="38" fontId="11" fillId="0" borderId="122" xfId="49" applyFont="1" applyFill="1" applyBorder="1" applyAlignment="1">
      <alignment horizontal="right" vertical="center"/>
    </xf>
    <xf numFmtId="38" fontId="11" fillId="0" borderId="123" xfId="49" applyFont="1" applyFill="1" applyBorder="1" applyAlignment="1">
      <alignment horizontal="right" vertical="center"/>
    </xf>
    <xf numFmtId="38" fontId="11" fillId="0" borderId="124" xfId="49" applyFont="1" applyFill="1" applyBorder="1" applyAlignment="1">
      <alignment horizontal="right" vertical="center"/>
    </xf>
    <xf numFmtId="0" fontId="15" fillId="0" borderId="19" xfId="67" applyFont="1" applyFill="1" applyBorder="1" applyAlignment="1">
      <alignment horizontal="center" vertical="center"/>
      <protection/>
    </xf>
    <xf numFmtId="0" fontId="15" fillId="0" borderId="125" xfId="67" applyFont="1" applyFill="1" applyBorder="1" applyAlignment="1">
      <alignment horizontal="center" vertical="center"/>
      <protection/>
    </xf>
    <xf numFmtId="0" fontId="15" fillId="0" borderId="126" xfId="67" applyFont="1" applyFill="1" applyBorder="1" applyAlignment="1">
      <alignment horizontal="distributed" vertical="center"/>
      <protection/>
    </xf>
    <xf numFmtId="0" fontId="15" fillId="0" borderId="19" xfId="67" applyFont="1" applyFill="1" applyBorder="1" applyAlignment="1">
      <alignment horizontal="distributed" vertical="center"/>
      <protection/>
    </xf>
    <xf numFmtId="0" fontId="16" fillId="0" borderId="127" xfId="67" applyFont="1" applyFill="1" applyBorder="1" applyAlignment="1">
      <alignment horizontal="distributed" vertical="center"/>
      <protection/>
    </xf>
    <xf numFmtId="38" fontId="11" fillId="0" borderId="128" xfId="49" applyFont="1" applyFill="1" applyBorder="1" applyAlignment="1">
      <alignment horizontal="right" vertical="center"/>
    </xf>
    <xf numFmtId="0" fontId="11" fillId="0" borderId="42" xfId="67" applyFont="1" applyFill="1" applyBorder="1" applyAlignment="1">
      <alignment horizontal="centerContinuous" vertical="center"/>
      <protection/>
    </xf>
    <xf numFmtId="0" fontId="11" fillId="0" borderId="43" xfId="67" applyFont="1" applyFill="1" applyBorder="1" applyAlignment="1">
      <alignment horizontal="centerContinuous" vertical="center"/>
      <protection/>
    </xf>
    <xf numFmtId="0" fontId="11" fillId="0" borderId="120" xfId="67" applyFont="1" applyFill="1" applyBorder="1" applyAlignment="1">
      <alignment horizontal="centerContinuous" vertical="center"/>
      <protection/>
    </xf>
    <xf numFmtId="0" fontId="11" fillId="0" borderId="129" xfId="67" applyFont="1" applyFill="1" applyBorder="1" applyAlignment="1">
      <alignment horizontal="centerContinuous" vertical="center"/>
      <protection/>
    </xf>
    <xf numFmtId="0" fontId="11" fillId="0" borderId="103" xfId="67" applyFont="1" applyFill="1" applyBorder="1" applyAlignment="1">
      <alignment horizontal="left" vertical="center"/>
      <protection/>
    </xf>
    <xf numFmtId="0" fontId="11" fillId="0" borderId="56" xfId="67" applyFont="1" applyFill="1" applyBorder="1" applyAlignment="1">
      <alignment horizontal="left" vertical="center"/>
      <protection/>
    </xf>
    <xf numFmtId="0" fontId="11" fillId="0" borderId="38" xfId="67" applyFont="1" applyFill="1" applyBorder="1" applyAlignment="1">
      <alignment horizontal="centerContinuous" vertical="center"/>
      <protection/>
    </xf>
    <xf numFmtId="0" fontId="11" fillId="0" borderId="110" xfId="67" applyFont="1" applyFill="1" applyBorder="1" applyAlignment="1">
      <alignment horizontal="centerContinuous" vertical="center"/>
      <protection/>
    </xf>
    <xf numFmtId="38" fontId="11" fillId="0" borderId="55" xfId="49" applyFont="1" applyFill="1" applyBorder="1" applyAlignment="1">
      <alignment horizontal="right" vertical="center"/>
    </xf>
    <xf numFmtId="38" fontId="11" fillId="0" borderId="114" xfId="49" applyFont="1" applyFill="1" applyBorder="1" applyAlignment="1">
      <alignment horizontal="right" vertical="center"/>
    </xf>
    <xf numFmtId="38" fontId="11" fillId="0" borderId="13" xfId="49" applyFont="1" applyFill="1" applyBorder="1" applyAlignment="1">
      <alignment horizontal="right" vertical="center"/>
    </xf>
    <xf numFmtId="38" fontId="11" fillId="0" borderId="11" xfId="49" applyFont="1" applyFill="1" applyBorder="1" applyAlignment="1">
      <alignment horizontal="right" vertical="center"/>
    </xf>
    <xf numFmtId="38" fontId="11" fillId="0" borderId="51" xfId="49" applyFont="1" applyFill="1" applyBorder="1" applyAlignment="1">
      <alignment horizontal="right" vertical="center"/>
    </xf>
    <xf numFmtId="38" fontId="11" fillId="0" borderId="130" xfId="49" applyFont="1" applyFill="1" applyBorder="1" applyAlignment="1">
      <alignment horizontal="right" vertical="center"/>
    </xf>
    <xf numFmtId="0" fontId="11" fillId="0" borderId="131" xfId="67" applyFont="1" applyFill="1" applyBorder="1" applyAlignment="1">
      <alignment horizontal="centerContinuous" vertical="center"/>
      <protection/>
    </xf>
    <xf numFmtId="0" fontId="11" fillId="0" borderId="132" xfId="67" applyFont="1" applyFill="1" applyBorder="1" applyAlignment="1">
      <alignment horizontal="centerContinuous" vertical="center"/>
      <protection/>
    </xf>
    <xf numFmtId="38" fontId="11" fillId="0" borderId="133" xfId="49" applyFont="1" applyFill="1" applyBorder="1" applyAlignment="1">
      <alignment horizontal="right" vertical="center"/>
    </xf>
    <xf numFmtId="38" fontId="11" fillId="0" borderId="134" xfId="49" applyFont="1" applyFill="1" applyBorder="1" applyAlignment="1">
      <alignment horizontal="right" vertical="center"/>
    </xf>
    <xf numFmtId="38" fontId="11" fillId="0" borderId="135" xfId="49" applyFont="1" applyFill="1" applyBorder="1" applyAlignment="1">
      <alignment horizontal="right" vertical="center"/>
    </xf>
    <xf numFmtId="38" fontId="24" fillId="0" borderId="136" xfId="49" applyFont="1" applyFill="1" applyBorder="1" applyAlignment="1">
      <alignment horizontal="right" vertical="center"/>
    </xf>
    <xf numFmtId="38" fontId="24" fillId="0" borderId="28" xfId="49" applyFont="1" applyFill="1" applyBorder="1" applyAlignment="1">
      <alignment horizontal="right" vertical="center"/>
    </xf>
    <xf numFmtId="38" fontId="24" fillId="0" borderId="92" xfId="49" applyFont="1" applyFill="1" applyBorder="1" applyAlignment="1">
      <alignment horizontal="right" vertical="center"/>
    </xf>
    <xf numFmtId="38" fontId="24" fillId="0" borderId="37" xfId="49" applyFont="1" applyFill="1" applyBorder="1" applyAlignment="1">
      <alignment horizontal="right" vertical="center"/>
    </xf>
    <xf numFmtId="38" fontId="24" fillId="0" borderId="137" xfId="49" applyFont="1" applyFill="1" applyBorder="1" applyAlignment="1">
      <alignment horizontal="right" vertical="center"/>
    </xf>
    <xf numFmtId="38" fontId="24" fillId="0" borderId="100" xfId="49" applyFont="1" applyFill="1" applyBorder="1" applyAlignment="1">
      <alignment horizontal="right" vertical="center"/>
    </xf>
    <xf numFmtId="38" fontId="24" fillId="0" borderId="88" xfId="49" applyFont="1" applyFill="1" applyBorder="1" applyAlignment="1">
      <alignment horizontal="right" vertical="center"/>
    </xf>
    <xf numFmtId="38" fontId="24" fillId="0" borderId="138" xfId="49" applyFont="1" applyFill="1" applyBorder="1" applyAlignment="1">
      <alignment horizontal="right" vertical="center"/>
    </xf>
    <xf numFmtId="38" fontId="24" fillId="0" borderId="78" xfId="49" applyFont="1" applyFill="1" applyBorder="1" applyAlignment="1">
      <alignment horizontal="right" vertical="center"/>
    </xf>
    <xf numFmtId="38" fontId="24" fillId="0" borderId="139" xfId="49" applyFont="1" applyFill="1" applyBorder="1" applyAlignment="1">
      <alignment horizontal="right" vertical="center"/>
    </xf>
    <xf numFmtId="38" fontId="24" fillId="0" borderId="140" xfId="49" applyFont="1" applyFill="1" applyBorder="1" applyAlignment="1">
      <alignment horizontal="right" vertical="center"/>
    </xf>
    <xf numFmtId="38" fontId="24" fillId="0" borderId="141" xfId="49" applyFont="1" applyFill="1" applyBorder="1" applyAlignment="1">
      <alignment horizontal="right" vertical="center"/>
    </xf>
    <xf numFmtId="176" fontId="11" fillId="0" borderId="22" xfId="68" applyNumberFormat="1" applyFont="1" applyFill="1" applyBorder="1" applyAlignment="1" applyProtection="1">
      <alignment horizontal="right" vertical="center"/>
      <protection locked="0"/>
    </xf>
    <xf numFmtId="176" fontId="11" fillId="0" borderId="37" xfId="68" applyNumberFormat="1" applyFont="1" applyFill="1" applyBorder="1" applyAlignment="1" applyProtection="1">
      <alignment horizontal="right" vertical="center"/>
      <protection locked="0"/>
    </xf>
    <xf numFmtId="176" fontId="11" fillId="0" borderId="88" xfId="68" applyNumberFormat="1" applyFont="1" applyFill="1" applyBorder="1" applyAlignment="1" applyProtection="1">
      <alignment horizontal="right" vertical="center"/>
      <protection locked="0"/>
    </xf>
    <xf numFmtId="176" fontId="11" fillId="0" borderId="28" xfId="68" applyNumberFormat="1" applyFont="1" applyFill="1" applyBorder="1" applyAlignment="1" applyProtection="1">
      <alignment horizontal="right" vertical="center"/>
      <protection locked="0"/>
    </xf>
    <xf numFmtId="176" fontId="11" fillId="0" borderId="78" xfId="68" applyNumberFormat="1" applyFont="1" applyFill="1" applyBorder="1" applyAlignment="1" applyProtection="1">
      <alignment horizontal="right" vertical="center"/>
      <protection locked="0"/>
    </xf>
    <xf numFmtId="0" fontId="12" fillId="0" borderId="0" xfId="67" applyFont="1" applyFill="1" applyBorder="1" applyAlignment="1">
      <alignment horizontal="distributed" vertical="center"/>
      <protection/>
    </xf>
    <xf numFmtId="0" fontId="11" fillId="0" borderId="18" xfId="67" applyFont="1" applyFill="1" applyBorder="1" applyAlignment="1">
      <alignment vertical="center"/>
      <protection/>
    </xf>
    <xf numFmtId="0" fontId="11" fillId="0" borderId="55" xfId="67" applyFont="1" applyFill="1" applyBorder="1" applyAlignment="1">
      <alignment horizontal="centerContinuous" vertical="center"/>
      <protection/>
    </xf>
    <xf numFmtId="0" fontId="11" fillId="0" borderId="114" xfId="67" applyFont="1" applyFill="1" applyBorder="1" applyAlignment="1">
      <alignment horizontal="centerContinuous" vertical="center"/>
      <protection/>
    </xf>
    <xf numFmtId="0" fontId="11" fillId="0" borderId="16" xfId="67" applyFont="1" applyFill="1" applyBorder="1" applyAlignment="1">
      <alignment horizontal="centerContinuous" vertical="center"/>
      <protection/>
    </xf>
    <xf numFmtId="0" fontId="11" fillId="0" borderId="15" xfId="67" applyFont="1" applyFill="1" applyBorder="1" applyAlignment="1">
      <alignment horizontal="centerContinuous" vertical="center"/>
      <protection/>
    </xf>
    <xf numFmtId="38" fontId="11" fillId="0" borderId="39" xfId="67" applyNumberFormat="1" applyFont="1" applyFill="1" applyBorder="1" applyAlignment="1">
      <alignment vertical="center"/>
      <protection/>
    </xf>
    <xf numFmtId="0" fontId="11" fillId="0" borderId="87" xfId="67" applyFont="1" applyFill="1" applyBorder="1" applyAlignment="1">
      <alignment horizontal="centerContinuous" vertical="center"/>
      <protection/>
    </xf>
    <xf numFmtId="0" fontId="11" fillId="0" borderId="54" xfId="67" applyFont="1" applyFill="1" applyBorder="1" applyAlignment="1">
      <alignment vertical="center"/>
      <protection/>
    </xf>
    <xf numFmtId="0" fontId="11" fillId="0" borderId="110" xfId="67" applyFont="1" applyFill="1" applyBorder="1" applyAlignment="1">
      <alignment vertical="center"/>
      <protection/>
    </xf>
    <xf numFmtId="38" fontId="11" fillId="0" borderId="0" xfId="49" applyFont="1" applyFill="1" applyBorder="1" applyAlignment="1">
      <alignment horizontal="right" vertical="center"/>
    </xf>
    <xf numFmtId="38" fontId="11" fillId="0" borderId="115" xfId="49" applyFont="1" applyFill="1" applyBorder="1" applyAlignment="1">
      <alignment horizontal="right" vertical="center"/>
    </xf>
    <xf numFmtId="38" fontId="11" fillId="0" borderId="118" xfId="49" applyFont="1" applyFill="1" applyBorder="1" applyAlignment="1">
      <alignment horizontal="right" vertical="center"/>
    </xf>
    <xf numFmtId="38" fontId="13" fillId="0" borderId="14" xfId="49" applyFont="1" applyFill="1" applyBorder="1" applyAlignment="1">
      <alignment horizontal="right" vertical="center"/>
    </xf>
    <xf numFmtId="38" fontId="13" fillId="0" borderId="16" xfId="49" applyFont="1" applyFill="1" applyBorder="1" applyAlignment="1">
      <alignment horizontal="right" vertical="center"/>
    </xf>
    <xf numFmtId="38" fontId="13" fillId="0" borderId="117" xfId="49" applyFont="1" applyFill="1" applyBorder="1" applyAlignment="1">
      <alignment horizontal="right" vertical="center"/>
    </xf>
    <xf numFmtId="38" fontId="13" fillId="0" borderId="17" xfId="49" applyFont="1" applyFill="1" applyBorder="1" applyAlignment="1">
      <alignment horizontal="right" vertical="center"/>
    </xf>
    <xf numFmtId="38" fontId="13" fillId="0" borderId="49" xfId="49" applyFont="1" applyFill="1" applyBorder="1" applyAlignment="1">
      <alignment horizontal="right" vertical="center"/>
    </xf>
    <xf numFmtId="38" fontId="13" fillId="0" borderId="47" xfId="49" applyFont="1" applyFill="1" applyBorder="1" applyAlignment="1">
      <alignment horizontal="right" vertical="center"/>
    </xf>
    <xf numFmtId="38" fontId="13" fillId="0" borderId="142" xfId="49" applyFont="1" applyFill="1" applyBorder="1" applyAlignment="1">
      <alignment horizontal="right" vertical="center"/>
    </xf>
    <xf numFmtId="38" fontId="13" fillId="0" borderId="130" xfId="49" applyFont="1" applyFill="1" applyBorder="1" applyAlignment="1">
      <alignment horizontal="right" vertical="center"/>
    </xf>
    <xf numFmtId="0" fontId="5" fillId="0" borderId="143" xfId="67" applyFont="1" applyFill="1" applyBorder="1" applyAlignment="1">
      <alignment horizontal="center" vertical="center"/>
      <protection/>
    </xf>
    <xf numFmtId="0" fontId="5" fillId="0" borderId="144" xfId="67" applyFont="1" applyFill="1" applyBorder="1" applyAlignment="1">
      <alignment horizontal="center" vertical="center"/>
      <protection/>
    </xf>
    <xf numFmtId="0" fontId="5" fillId="0" borderId="145" xfId="67" applyFont="1" applyFill="1" applyBorder="1" applyAlignment="1">
      <alignment horizontal="center" vertical="center"/>
      <protection/>
    </xf>
    <xf numFmtId="0" fontId="5" fillId="0" borderId="146" xfId="67" applyFont="1" applyFill="1" applyBorder="1" applyAlignment="1">
      <alignment horizontal="center" vertical="center"/>
      <protection/>
    </xf>
    <xf numFmtId="0" fontId="11" fillId="0" borderId="55" xfId="67" applyFont="1" applyFill="1" applyBorder="1" applyAlignment="1">
      <alignment horizontal="center" vertical="center" wrapText="1"/>
      <protection/>
    </xf>
    <xf numFmtId="0" fontId="11" fillId="0" borderId="56" xfId="67" applyFont="1" applyFill="1" applyBorder="1" applyAlignment="1">
      <alignment horizontal="center" vertical="center" wrapText="1"/>
      <protection/>
    </xf>
    <xf numFmtId="0" fontId="11" fillId="0" borderId="104" xfId="67" applyFont="1" applyFill="1" applyBorder="1" applyAlignment="1">
      <alignment horizontal="center" vertical="center" wrapText="1"/>
      <protection/>
    </xf>
    <xf numFmtId="0" fontId="11" fillId="0" borderId="14" xfId="67" applyFont="1" applyFill="1" applyBorder="1" applyAlignment="1">
      <alignment horizontal="center" vertical="center" wrapText="1"/>
      <protection/>
    </xf>
    <xf numFmtId="0" fontId="11" fillId="0" borderId="16" xfId="67" applyFont="1" applyFill="1" applyBorder="1" applyAlignment="1">
      <alignment horizontal="center" vertical="center"/>
      <protection/>
    </xf>
    <xf numFmtId="0" fontId="11" fillId="0" borderId="117" xfId="67" applyFont="1" applyFill="1" applyBorder="1" applyAlignment="1">
      <alignment horizontal="center" vertical="center"/>
      <protection/>
    </xf>
    <xf numFmtId="0" fontId="11" fillId="0" borderId="128" xfId="67" applyFont="1" applyFill="1" applyBorder="1" applyAlignment="1">
      <alignment horizontal="center" vertical="center"/>
      <protection/>
    </xf>
    <xf numFmtId="0" fontId="11" fillId="0" borderId="107" xfId="67" applyFont="1" applyFill="1" applyBorder="1" applyAlignment="1">
      <alignment horizontal="center" vertical="center"/>
      <protection/>
    </xf>
    <xf numFmtId="0" fontId="11" fillId="0" borderId="55" xfId="67" applyFont="1" applyFill="1" applyBorder="1" applyAlignment="1">
      <alignment horizontal="center" vertical="center"/>
      <protection/>
    </xf>
    <xf numFmtId="0" fontId="11" fillId="0" borderId="56" xfId="67" applyFont="1" applyFill="1" applyBorder="1" applyAlignment="1">
      <alignment horizontal="center" vertical="center"/>
      <protection/>
    </xf>
    <xf numFmtId="0" fontId="11" fillId="0" borderId="57" xfId="67" applyFont="1" applyFill="1" applyBorder="1" applyAlignment="1">
      <alignment horizontal="center" vertical="center"/>
      <protection/>
    </xf>
    <xf numFmtId="0" fontId="11" fillId="0" borderId="147" xfId="67" applyFont="1" applyFill="1" applyBorder="1" applyAlignment="1">
      <alignment horizontal="center" vertical="center"/>
      <protection/>
    </xf>
    <xf numFmtId="0" fontId="11" fillId="0" borderId="54" xfId="67" applyFont="1" applyFill="1" applyBorder="1" applyAlignment="1">
      <alignment horizontal="center" vertical="center"/>
      <protection/>
    </xf>
    <xf numFmtId="0" fontId="11" fillId="0" borderId="58" xfId="67" applyFont="1" applyFill="1" applyBorder="1" applyAlignment="1">
      <alignment horizontal="center" vertical="center"/>
      <protection/>
    </xf>
    <xf numFmtId="0" fontId="11" fillId="0" borderId="103" xfId="67" applyFont="1" applyFill="1" applyBorder="1" applyAlignment="1">
      <alignment horizontal="center" vertical="center"/>
      <protection/>
    </xf>
    <xf numFmtId="0" fontId="11" fillId="0" borderId="104" xfId="67" applyFont="1" applyFill="1" applyBorder="1" applyAlignment="1">
      <alignment horizontal="center" vertical="center"/>
      <protection/>
    </xf>
    <xf numFmtId="0" fontId="11" fillId="0" borderId="148" xfId="67" applyFont="1" applyFill="1" applyBorder="1" applyAlignment="1">
      <alignment horizontal="center" vertical="center"/>
      <protection/>
    </xf>
    <xf numFmtId="0" fontId="24" fillId="0" borderId="53" xfId="67" applyFont="1" applyFill="1" applyBorder="1" applyAlignment="1">
      <alignment horizontal="center" vertical="center"/>
      <protection/>
    </xf>
    <xf numFmtId="0" fontId="24" fillId="0" borderId="54" xfId="67" applyFont="1" applyFill="1" applyBorder="1" applyAlignment="1">
      <alignment horizontal="center" vertical="center"/>
      <protection/>
    </xf>
    <xf numFmtId="0" fontId="24" fillId="0" borderId="119" xfId="67" applyFont="1" applyFill="1" applyBorder="1" applyAlignment="1">
      <alignment horizontal="center" vertical="center"/>
      <protection/>
    </xf>
    <xf numFmtId="0" fontId="24" fillId="0" borderId="42" xfId="67" applyFont="1" applyFill="1" applyBorder="1" applyAlignment="1">
      <alignment horizontal="center" vertical="center"/>
      <protection/>
    </xf>
    <xf numFmtId="0" fontId="24" fillId="0" borderId="43" xfId="67" applyFont="1" applyFill="1" applyBorder="1" applyAlignment="1">
      <alignment horizontal="center" vertical="center"/>
      <protection/>
    </xf>
    <xf numFmtId="0" fontId="24" fillId="0" borderId="120" xfId="67" applyFont="1" applyFill="1" applyBorder="1" applyAlignment="1">
      <alignment horizontal="center" vertical="center"/>
      <protection/>
    </xf>
    <xf numFmtId="0" fontId="24" fillId="0" borderId="55" xfId="67" applyFont="1" applyFill="1" applyBorder="1" applyAlignment="1">
      <alignment horizontal="center" vertical="center"/>
      <protection/>
    </xf>
    <xf numFmtId="0" fontId="24" fillId="0" borderId="56" xfId="67" applyFont="1" applyFill="1" applyBorder="1" applyAlignment="1">
      <alignment horizontal="center" vertical="center"/>
      <protection/>
    </xf>
    <xf numFmtId="0" fontId="24" fillId="0" borderId="57" xfId="67" applyFont="1" applyFill="1" applyBorder="1" applyAlignment="1">
      <alignment horizontal="center" vertical="center"/>
      <protection/>
    </xf>
    <xf numFmtId="0" fontId="24" fillId="0" borderId="58" xfId="67" applyFont="1" applyFill="1" applyBorder="1" applyAlignment="1">
      <alignment horizontal="center" vertical="center"/>
      <protection/>
    </xf>
    <xf numFmtId="0" fontId="24" fillId="0" borderId="59" xfId="67" applyFont="1" applyFill="1" applyBorder="1" applyAlignment="1">
      <alignment horizontal="center" vertical="center"/>
      <protection/>
    </xf>
    <xf numFmtId="0" fontId="24" fillId="0" borderId="60" xfId="67" applyFont="1" applyFill="1" applyBorder="1" applyAlignment="1">
      <alignment horizontal="center" vertical="center"/>
      <protection/>
    </xf>
    <xf numFmtId="0" fontId="24" fillId="0" borderId="27" xfId="67" applyFont="1" applyFill="1" applyBorder="1" applyAlignment="1">
      <alignment horizontal="left" vertical="center" shrinkToFit="1"/>
      <protection/>
    </xf>
    <xf numFmtId="0" fontId="24" fillId="0" borderId="99" xfId="67" applyFont="1" applyFill="1" applyBorder="1" applyAlignment="1">
      <alignment horizontal="left" vertical="center" shrinkToFit="1"/>
      <protection/>
    </xf>
    <xf numFmtId="0" fontId="24" fillId="0" borderId="27" xfId="67" applyFont="1" applyFill="1" applyBorder="1" applyAlignment="1">
      <alignment horizontal="left" vertical="center"/>
      <protection/>
    </xf>
    <xf numFmtId="0" fontId="24" fillId="0" borderId="99" xfId="67" applyFont="1" applyFill="1" applyBorder="1" applyAlignment="1">
      <alignment horizontal="left" vertical="center"/>
      <protection/>
    </xf>
    <xf numFmtId="0" fontId="24" fillId="0" borderId="77" xfId="67" applyFont="1" applyFill="1" applyBorder="1" applyAlignment="1">
      <alignment horizontal="left" vertical="center" shrinkToFit="1"/>
      <protection/>
    </xf>
    <xf numFmtId="0" fontId="24" fillId="0" borderId="98" xfId="67" applyFont="1" applyFill="1" applyBorder="1" applyAlignment="1">
      <alignment horizontal="left" vertical="center" shrinkToFit="1"/>
      <protection/>
    </xf>
    <xf numFmtId="0" fontId="24" fillId="0" borderId="149" xfId="67" applyFont="1" applyFill="1" applyBorder="1" applyAlignment="1">
      <alignment horizontal="left" vertical="center" shrinkToFit="1"/>
      <protection/>
    </xf>
    <xf numFmtId="0" fontId="24" fillId="0" borderId="150" xfId="67" applyFont="1" applyFill="1" applyBorder="1" applyAlignment="1">
      <alignment horizontal="left" vertical="center" shrinkToFit="1"/>
      <protection/>
    </xf>
    <xf numFmtId="0" fontId="6" fillId="0" borderId="0" xfId="67" applyFont="1" applyFill="1" applyAlignment="1">
      <alignment horizontal="center" vertical="center"/>
      <protection/>
    </xf>
    <xf numFmtId="38" fontId="11" fillId="0" borderId="49" xfId="49" applyFont="1" applyFill="1" applyBorder="1" applyAlignment="1">
      <alignment horizontal="right" vertical="center"/>
    </xf>
    <xf numFmtId="38" fontId="11" fillId="0" borderId="130" xfId="49" applyFont="1" applyFill="1" applyBorder="1" applyAlignment="1">
      <alignment horizontal="right" vertical="center"/>
    </xf>
    <xf numFmtId="38" fontId="11" fillId="0" borderId="14" xfId="49" applyFont="1" applyFill="1" applyBorder="1" applyAlignment="1">
      <alignment horizontal="right" vertical="center"/>
    </xf>
    <xf numFmtId="38" fontId="11" fillId="0" borderId="17" xfId="49" applyFont="1" applyFill="1" applyBorder="1" applyAlignment="1">
      <alignment horizontal="right" vertical="center"/>
    </xf>
    <xf numFmtId="38" fontId="11" fillId="0" borderId="39" xfId="49" applyFont="1" applyFill="1" applyBorder="1" applyAlignment="1">
      <alignment horizontal="right" vertical="center"/>
    </xf>
    <xf numFmtId="38" fontId="11" fillId="0" borderId="151" xfId="49" applyFont="1" applyFill="1" applyBorder="1" applyAlignment="1">
      <alignment horizontal="right" vertical="center"/>
    </xf>
    <xf numFmtId="0" fontId="11" fillId="0" borderId="0" xfId="67" applyFont="1" applyFill="1" applyBorder="1" applyAlignment="1">
      <alignment horizontal="left" vertical="center"/>
      <protection/>
    </xf>
    <xf numFmtId="0" fontId="11" fillId="0" borderId="152" xfId="67" applyFont="1" applyFill="1" applyBorder="1" applyAlignment="1">
      <alignment horizontal="center" vertical="center"/>
      <protection/>
    </xf>
    <xf numFmtId="0" fontId="11" fillId="0" borderId="87" xfId="67" applyFont="1" applyFill="1" applyBorder="1" applyAlignment="1">
      <alignment horizontal="center" vertical="center"/>
      <protection/>
    </xf>
    <xf numFmtId="0" fontId="11" fillId="0" borderId="153" xfId="67" applyFont="1" applyFill="1" applyBorder="1" applyAlignment="1">
      <alignment horizontal="center" vertical="center"/>
      <protection/>
    </xf>
    <xf numFmtId="0" fontId="11" fillId="0" borderId="48" xfId="67" applyFont="1" applyFill="1" applyBorder="1" applyAlignment="1">
      <alignment horizontal="center" vertical="center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 6" xfId="65"/>
    <cellStyle name="標準 7" xfId="66"/>
    <cellStyle name="標準_02別紙　月報様式　訂正後" xfId="67"/>
    <cellStyle name="標準_06月報新様式（案）" xfId="68"/>
    <cellStyle name="Followed Hyperlink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13</xdr:row>
      <xdr:rowOff>0</xdr:rowOff>
    </xdr:from>
    <xdr:to>
      <xdr:col>13</xdr:col>
      <xdr:colOff>0</xdr:colOff>
      <xdr:row>14</xdr:row>
      <xdr:rowOff>0</xdr:rowOff>
    </xdr:to>
    <xdr:sp>
      <xdr:nvSpPr>
        <xdr:cNvPr id="1" name="Line 5"/>
        <xdr:cNvSpPr>
          <a:spLocks/>
        </xdr:cNvSpPr>
      </xdr:nvSpPr>
      <xdr:spPr>
        <a:xfrm flipV="1">
          <a:off x="3381375" y="2800350"/>
          <a:ext cx="10477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14</xdr:row>
      <xdr:rowOff>9525</xdr:rowOff>
    </xdr:from>
    <xdr:to>
      <xdr:col>13</xdr:col>
      <xdr:colOff>0</xdr:colOff>
      <xdr:row>15</xdr:row>
      <xdr:rowOff>0</xdr:rowOff>
    </xdr:to>
    <xdr:sp>
      <xdr:nvSpPr>
        <xdr:cNvPr id="2" name="Line 6"/>
        <xdr:cNvSpPr>
          <a:spLocks/>
        </xdr:cNvSpPr>
      </xdr:nvSpPr>
      <xdr:spPr>
        <a:xfrm flipV="1">
          <a:off x="3390900" y="3086100"/>
          <a:ext cx="103822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13</xdr:row>
      <xdr:rowOff>9525</xdr:rowOff>
    </xdr:from>
    <xdr:to>
      <xdr:col>18</xdr:col>
      <xdr:colOff>0</xdr:colOff>
      <xdr:row>14</xdr:row>
      <xdr:rowOff>0</xdr:rowOff>
    </xdr:to>
    <xdr:sp>
      <xdr:nvSpPr>
        <xdr:cNvPr id="3" name="Line 7"/>
        <xdr:cNvSpPr>
          <a:spLocks/>
        </xdr:cNvSpPr>
      </xdr:nvSpPr>
      <xdr:spPr>
        <a:xfrm flipV="1">
          <a:off x="4429125" y="2809875"/>
          <a:ext cx="10477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14</xdr:row>
      <xdr:rowOff>0</xdr:rowOff>
    </xdr:from>
    <xdr:to>
      <xdr:col>18</xdr:col>
      <xdr:colOff>0</xdr:colOff>
      <xdr:row>15</xdr:row>
      <xdr:rowOff>0</xdr:rowOff>
    </xdr:to>
    <xdr:sp>
      <xdr:nvSpPr>
        <xdr:cNvPr id="4" name="Line 8"/>
        <xdr:cNvSpPr>
          <a:spLocks/>
        </xdr:cNvSpPr>
      </xdr:nvSpPr>
      <xdr:spPr>
        <a:xfrm flipV="1">
          <a:off x="4429125" y="3076575"/>
          <a:ext cx="10477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</xdr:colOff>
      <xdr:row>27</xdr:row>
      <xdr:rowOff>0</xdr:rowOff>
    </xdr:from>
    <xdr:to>
      <xdr:col>12</xdr:col>
      <xdr:colOff>180975</xdr:colOff>
      <xdr:row>27</xdr:row>
      <xdr:rowOff>0</xdr:rowOff>
    </xdr:to>
    <xdr:sp>
      <xdr:nvSpPr>
        <xdr:cNvPr id="5" name="テキスト 18"/>
        <xdr:cNvSpPr txBox="1">
          <a:spLocks noChangeArrowheads="1"/>
        </xdr:cNvSpPr>
      </xdr:nvSpPr>
      <xdr:spPr>
        <a:xfrm>
          <a:off x="3409950" y="6324600"/>
          <a:ext cx="990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年度末現在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被保険者数</a:t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13</xdr:col>
      <xdr:colOff>0</xdr:colOff>
      <xdr:row>17</xdr:row>
      <xdr:rowOff>0</xdr:rowOff>
    </xdr:to>
    <xdr:sp>
      <xdr:nvSpPr>
        <xdr:cNvPr id="6" name="Line 12"/>
        <xdr:cNvSpPr>
          <a:spLocks/>
        </xdr:cNvSpPr>
      </xdr:nvSpPr>
      <xdr:spPr>
        <a:xfrm flipV="1">
          <a:off x="3381375" y="3629025"/>
          <a:ext cx="10477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17</xdr:row>
      <xdr:rowOff>9525</xdr:rowOff>
    </xdr:from>
    <xdr:to>
      <xdr:col>13</xdr:col>
      <xdr:colOff>0</xdr:colOff>
      <xdr:row>18</xdr:row>
      <xdr:rowOff>0</xdr:rowOff>
    </xdr:to>
    <xdr:sp>
      <xdr:nvSpPr>
        <xdr:cNvPr id="7" name="Line 13"/>
        <xdr:cNvSpPr>
          <a:spLocks/>
        </xdr:cNvSpPr>
      </xdr:nvSpPr>
      <xdr:spPr>
        <a:xfrm flipV="1">
          <a:off x="3390900" y="3914775"/>
          <a:ext cx="103822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9525</xdr:rowOff>
    </xdr:from>
    <xdr:to>
      <xdr:col>18</xdr:col>
      <xdr:colOff>0</xdr:colOff>
      <xdr:row>17</xdr:row>
      <xdr:rowOff>0</xdr:rowOff>
    </xdr:to>
    <xdr:sp>
      <xdr:nvSpPr>
        <xdr:cNvPr id="8" name="Line 14"/>
        <xdr:cNvSpPr>
          <a:spLocks/>
        </xdr:cNvSpPr>
      </xdr:nvSpPr>
      <xdr:spPr>
        <a:xfrm flipV="1">
          <a:off x="4429125" y="3638550"/>
          <a:ext cx="10477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17</xdr:row>
      <xdr:rowOff>0</xdr:rowOff>
    </xdr:from>
    <xdr:to>
      <xdr:col>18</xdr:col>
      <xdr:colOff>0</xdr:colOff>
      <xdr:row>18</xdr:row>
      <xdr:rowOff>0</xdr:rowOff>
    </xdr:to>
    <xdr:sp>
      <xdr:nvSpPr>
        <xdr:cNvPr id="9" name="Line 15"/>
        <xdr:cNvSpPr>
          <a:spLocks/>
        </xdr:cNvSpPr>
      </xdr:nvSpPr>
      <xdr:spPr>
        <a:xfrm flipV="1">
          <a:off x="4429125" y="3905250"/>
          <a:ext cx="10477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1" name="Line 7"/>
        <xdr:cNvSpPr>
          <a:spLocks/>
        </xdr:cNvSpPr>
      </xdr:nvSpPr>
      <xdr:spPr>
        <a:xfrm flipV="1">
          <a:off x="3133725" y="401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2" name="Line 8"/>
        <xdr:cNvSpPr>
          <a:spLocks/>
        </xdr:cNvSpPr>
      </xdr:nvSpPr>
      <xdr:spPr>
        <a:xfrm flipV="1">
          <a:off x="3133725" y="401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3" name="Line 9"/>
        <xdr:cNvSpPr>
          <a:spLocks/>
        </xdr:cNvSpPr>
      </xdr:nvSpPr>
      <xdr:spPr>
        <a:xfrm flipV="1">
          <a:off x="3133725" y="401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4" name="Line 10"/>
        <xdr:cNvSpPr>
          <a:spLocks/>
        </xdr:cNvSpPr>
      </xdr:nvSpPr>
      <xdr:spPr>
        <a:xfrm flipV="1">
          <a:off x="3133725" y="401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5" name="Line 19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6" name="Line 20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7" name="Line 21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8" name="Line 22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9" name="Line 23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10" name="Line 24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11" name="Line 25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12" name="Line 26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13" name="Line 27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14" name="Line 28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15" name="Line 29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16" name="Line 30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17" name="Line 31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18" name="Line 32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19" name="Line 33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20" name="Line 34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21" name="Line 35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22" name="Line 36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23" name="Line 37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24" name="Line 38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25" name="Line 39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26" name="Line 40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27" name="Line 41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28" name="Line 42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29" name="Line 43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30" name="Line 44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31" name="Line 45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32" name="Line 47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33" name="Line 48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34" name="Line 49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35" name="Line 54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36" name="Line 55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37" name="Line 56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38" name="Line 57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41</xdr:row>
      <xdr:rowOff>0</xdr:rowOff>
    </xdr:from>
    <xdr:to>
      <xdr:col>6</xdr:col>
      <xdr:colOff>0</xdr:colOff>
      <xdr:row>41</xdr:row>
      <xdr:rowOff>0</xdr:rowOff>
    </xdr:to>
    <xdr:sp>
      <xdr:nvSpPr>
        <xdr:cNvPr id="39" name="Line 62"/>
        <xdr:cNvSpPr>
          <a:spLocks/>
        </xdr:cNvSpPr>
      </xdr:nvSpPr>
      <xdr:spPr>
        <a:xfrm flipV="1">
          <a:off x="3133725" y="781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41</xdr:row>
      <xdr:rowOff>0</xdr:rowOff>
    </xdr:from>
    <xdr:to>
      <xdr:col>6</xdr:col>
      <xdr:colOff>0</xdr:colOff>
      <xdr:row>41</xdr:row>
      <xdr:rowOff>0</xdr:rowOff>
    </xdr:to>
    <xdr:sp>
      <xdr:nvSpPr>
        <xdr:cNvPr id="40" name="Line 63"/>
        <xdr:cNvSpPr>
          <a:spLocks/>
        </xdr:cNvSpPr>
      </xdr:nvSpPr>
      <xdr:spPr>
        <a:xfrm flipV="1">
          <a:off x="3133725" y="781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41</xdr:row>
      <xdr:rowOff>0</xdr:rowOff>
    </xdr:from>
    <xdr:to>
      <xdr:col>6</xdr:col>
      <xdr:colOff>0</xdr:colOff>
      <xdr:row>41</xdr:row>
      <xdr:rowOff>0</xdr:rowOff>
    </xdr:to>
    <xdr:sp>
      <xdr:nvSpPr>
        <xdr:cNvPr id="41" name="Line 64"/>
        <xdr:cNvSpPr>
          <a:spLocks/>
        </xdr:cNvSpPr>
      </xdr:nvSpPr>
      <xdr:spPr>
        <a:xfrm flipV="1">
          <a:off x="3133725" y="781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41</xdr:row>
      <xdr:rowOff>0</xdr:rowOff>
    </xdr:from>
    <xdr:to>
      <xdr:col>6</xdr:col>
      <xdr:colOff>0</xdr:colOff>
      <xdr:row>41</xdr:row>
      <xdr:rowOff>0</xdr:rowOff>
    </xdr:to>
    <xdr:sp>
      <xdr:nvSpPr>
        <xdr:cNvPr id="42" name="Line 65"/>
        <xdr:cNvSpPr>
          <a:spLocks/>
        </xdr:cNvSpPr>
      </xdr:nvSpPr>
      <xdr:spPr>
        <a:xfrm flipV="1">
          <a:off x="3133725" y="781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41</xdr:row>
      <xdr:rowOff>0</xdr:rowOff>
    </xdr:from>
    <xdr:to>
      <xdr:col>6</xdr:col>
      <xdr:colOff>0</xdr:colOff>
      <xdr:row>41</xdr:row>
      <xdr:rowOff>0</xdr:rowOff>
    </xdr:to>
    <xdr:sp>
      <xdr:nvSpPr>
        <xdr:cNvPr id="43" name="Line 70"/>
        <xdr:cNvSpPr>
          <a:spLocks/>
        </xdr:cNvSpPr>
      </xdr:nvSpPr>
      <xdr:spPr>
        <a:xfrm flipV="1">
          <a:off x="3133725" y="781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41</xdr:row>
      <xdr:rowOff>0</xdr:rowOff>
    </xdr:from>
    <xdr:to>
      <xdr:col>6</xdr:col>
      <xdr:colOff>0</xdr:colOff>
      <xdr:row>41</xdr:row>
      <xdr:rowOff>0</xdr:rowOff>
    </xdr:to>
    <xdr:sp>
      <xdr:nvSpPr>
        <xdr:cNvPr id="44" name="Line 71"/>
        <xdr:cNvSpPr>
          <a:spLocks/>
        </xdr:cNvSpPr>
      </xdr:nvSpPr>
      <xdr:spPr>
        <a:xfrm flipV="1">
          <a:off x="3133725" y="781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41</xdr:row>
      <xdr:rowOff>0</xdr:rowOff>
    </xdr:from>
    <xdr:to>
      <xdr:col>6</xdr:col>
      <xdr:colOff>0</xdr:colOff>
      <xdr:row>41</xdr:row>
      <xdr:rowOff>0</xdr:rowOff>
    </xdr:to>
    <xdr:sp>
      <xdr:nvSpPr>
        <xdr:cNvPr id="45" name="Line 72"/>
        <xdr:cNvSpPr>
          <a:spLocks/>
        </xdr:cNvSpPr>
      </xdr:nvSpPr>
      <xdr:spPr>
        <a:xfrm flipV="1">
          <a:off x="3133725" y="781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41</xdr:row>
      <xdr:rowOff>0</xdr:rowOff>
    </xdr:from>
    <xdr:to>
      <xdr:col>6</xdr:col>
      <xdr:colOff>0</xdr:colOff>
      <xdr:row>41</xdr:row>
      <xdr:rowOff>0</xdr:rowOff>
    </xdr:to>
    <xdr:sp>
      <xdr:nvSpPr>
        <xdr:cNvPr id="46" name="Line 73"/>
        <xdr:cNvSpPr>
          <a:spLocks/>
        </xdr:cNvSpPr>
      </xdr:nvSpPr>
      <xdr:spPr>
        <a:xfrm flipV="1">
          <a:off x="3133725" y="781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120a90.gyosei.nishi.or.jp\share5\00263011&#20171;&#35703;&#20445;&#38522;&#35506;\00263011&#20171;&#35703;&#20445;&#38522;&#35506;_1\&#12304;&#20225;&#30011;&#12539;&#31649;&#29702;&#12481;&#12540;&#12512;&#12305;\&#26376;&#22577;\H31(R1)\04-&#32102;&#20184;\&#20196;&#21644;&#20803;&#24180;7&#26376;&#26376;&#22577;&#65288;&#32102;&#20184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様式2償還"/>
      <sheetName val="様式2の2償還"/>
      <sheetName val="様式2の3償還"/>
      <sheetName val="様式2の4償還"/>
      <sheetName val="様式2の5償還"/>
      <sheetName val="様式2の6償還"/>
      <sheetName val="様式2現物"/>
      <sheetName val="様式2の2現物"/>
      <sheetName val="様式2の3現物"/>
      <sheetName val="様式2の4現物"/>
      <sheetName val="様式2の5現物"/>
      <sheetName val="様式2の6現物"/>
      <sheetName val="様式2"/>
      <sheetName val="様式2の2"/>
      <sheetName val="様式2の3"/>
      <sheetName val="様式2の4"/>
      <sheetName val="様式2の5"/>
      <sheetName val="様式2の6"/>
    </sheetNames>
    <sheetDataSet>
      <sheetData sheetId="0">
        <row r="11">
          <cell r="F11">
            <v>0</v>
          </cell>
          <cell r="G11">
            <v>0</v>
          </cell>
          <cell r="I11">
            <v>0</v>
          </cell>
          <cell r="J11">
            <v>2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</row>
        <row r="26">
          <cell r="F26">
            <v>32</v>
          </cell>
          <cell r="G26">
            <v>24</v>
          </cell>
          <cell r="I26">
            <v>0</v>
          </cell>
          <cell r="J26">
            <v>35</v>
          </cell>
          <cell r="K26">
            <v>31</v>
          </cell>
          <cell r="L26">
            <v>17</v>
          </cell>
          <cell r="M26">
            <v>6</v>
          </cell>
          <cell r="N26">
            <v>4</v>
          </cell>
        </row>
        <row r="27">
          <cell r="F27">
            <v>42</v>
          </cell>
          <cell r="G27">
            <v>30</v>
          </cell>
          <cell r="I27">
            <v>0</v>
          </cell>
          <cell r="J27">
            <v>19</v>
          </cell>
          <cell r="K27">
            <v>19</v>
          </cell>
          <cell r="L27">
            <v>13</v>
          </cell>
          <cell r="M27">
            <v>6</v>
          </cell>
          <cell r="N27">
            <v>2</v>
          </cell>
        </row>
        <row r="29">
          <cell r="F29">
            <v>0</v>
          </cell>
          <cell r="G29">
            <v>0</v>
          </cell>
          <cell r="I29">
            <v>0</v>
          </cell>
          <cell r="J29">
            <v>2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57">
          <cell r="F57">
            <v>0</v>
          </cell>
          <cell r="G57">
            <v>0</v>
          </cell>
          <cell r="I57">
            <v>0</v>
          </cell>
          <cell r="J57">
            <v>4988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73">
          <cell r="F73">
            <v>0</v>
          </cell>
          <cell r="G73">
            <v>0</v>
          </cell>
          <cell r="I73">
            <v>0</v>
          </cell>
          <cell r="J73">
            <v>2006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101">
          <cell r="F101">
            <v>0</v>
          </cell>
          <cell r="G101">
            <v>0</v>
          </cell>
          <cell r="I101">
            <v>0</v>
          </cell>
          <cell r="J101">
            <v>53370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</row>
        <row r="116">
          <cell r="F116">
            <v>819924</v>
          </cell>
          <cell r="G116">
            <v>487152</v>
          </cell>
          <cell r="I116">
            <v>0</v>
          </cell>
          <cell r="J116">
            <v>903326</v>
          </cell>
          <cell r="K116">
            <v>857295</v>
          </cell>
          <cell r="L116">
            <v>584164</v>
          </cell>
          <cell r="M116">
            <v>296082</v>
          </cell>
          <cell r="N116">
            <v>187730</v>
          </cell>
        </row>
        <row r="117">
          <cell r="F117">
            <v>4555722</v>
          </cell>
          <cell r="G117">
            <v>2930493</v>
          </cell>
          <cell r="J117">
            <v>2366219</v>
          </cell>
          <cell r="K117">
            <v>2029746</v>
          </cell>
          <cell r="L117">
            <v>1467614</v>
          </cell>
          <cell r="M117">
            <v>954220</v>
          </cell>
          <cell r="N117">
            <v>121440</v>
          </cell>
        </row>
        <row r="119">
          <cell r="F119">
            <v>0</v>
          </cell>
          <cell r="G119">
            <v>0</v>
          </cell>
          <cell r="I119">
            <v>0</v>
          </cell>
          <cell r="J119">
            <v>21464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</row>
        <row r="147">
          <cell r="F147">
            <v>0</v>
          </cell>
          <cell r="G147">
            <v>0</v>
          </cell>
          <cell r="I147">
            <v>0</v>
          </cell>
          <cell r="J147">
            <v>37359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</row>
        <row r="162">
          <cell r="F162">
            <v>719982</v>
          </cell>
          <cell r="G162">
            <v>425546</v>
          </cell>
          <cell r="I162">
            <v>0</v>
          </cell>
          <cell r="J162">
            <v>784234</v>
          </cell>
          <cell r="K162">
            <v>757362</v>
          </cell>
          <cell r="L162">
            <v>518284</v>
          </cell>
          <cell r="M162">
            <v>264470</v>
          </cell>
          <cell r="N162">
            <v>168957</v>
          </cell>
        </row>
        <row r="163">
          <cell r="F163">
            <v>3935552</v>
          </cell>
          <cell r="G163">
            <v>2484522</v>
          </cell>
          <cell r="J163">
            <v>2029448</v>
          </cell>
          <cell r="K163">
            <v>1762383</v>
          </cell>
          <cell r="L163">
            <v>1283772</v>
          </cell>
          <cell r="M163">
            <v>858798</v>
          </cell>
          <cell r="N163">
            <v>109296</v>
          </cell>
        </row>
        <row r="165">
          <cell r="F165">
            <v>0</v>
          </cell>
          <cell r="G165">
            <v>0</v>
          </cell>
          <cell r="I165">
            <v>0</v>
          </cell>
          <cell r="J165">
            <v>21464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</row>
      </sheetData>
      <sheetData sheetId="6">
        <row r="11">
          <cell r="F11">
            <v>1</v>
          </cell>
          <cell r="G11">
            <v>0</v>
          </cell>
          <cell r="I11">
            <v>0</v>
          </cell>
          <cell r="J11">
            <v>1676</v>
          </cell>
          <cell r="K11">
            <v>999</v>
          </cell>
          <cell r="L11">
            <v>936</v>
          </cell>
          <cell r="M11">
            <v>502</v>
          </cell>
          <cell r="N11">
            <v>613</v>
          </cell>
        </row>
        <row r="12">
          <cell r="F12">
            <v>3</v>
          </cell>
          <cell r="G12">
            <v>2</v>
          </cell>
          <cell r="I12">
            <v>0</v>
          </cell>
          <cell r="J12">
            <v>10</v>
          </cell>
          <cell r="K12">
            <v>17</v>
          </cell>
          <cell r="L12">
            <v>29</v>
          </cell>
          <cell r="M12">
            <v>41</v>
          </cell>
          <cell r="N12">
            <v>178</v>
          </cell>
        </row>
        <row r="13">
          <cell r="F13">
            <v>270</v>
          </cell>
          <cell r="G13">
            <v>459</v>
          </cell>
          <cell r="I13">
            <v>0</v>
          </cell>
          <cell r="J13">
            <v>876</v>
          </cell>
          <cell r="K13">
            <v>576</v>
          </cell>
          <cell r="L13">
            <v>524</v>
          </cell>
          <cell r="M13">
            <v>318</v>
          </cell>
          <cell r="N13">
            <v>398</v>
          </cell>
        </row>
        <row r="14">
          <cell r="F14">
            <v>30</v>
          </cell>
          <cell r="G14">
            <v>75</v>
          </cell>
          <cell r="I14">
            <v>0</v>
          </cell>
          <cell r="J14">
            <v>78</v>
          </cell>
          <cell r="K14">
            <v>68</v>
          </cell>
          <cell r="L14">
            <v>52</v>
          </cell>
          <cell r="M14">
            <v>28</v>
          </cell>
          <cell r="N14">
            <v>42</v>
          </cell>
        </row>
        <row r="15">
          <cell r="F15">
            <v>306</v>
          </cell>
          <cell r="G15">
            <v>564</v>
          </cell>
          <cell r="I15">
            <v>0</v>
          </cell>
          <cell r="J15">
            <v>1280</v>
          </cell>
          <cell r="K15">
            <v>1113</v>
          </cell>
          <cell r="L15">
            <v>1246</v>
          </cell>
          <cell r="M15">
            <v>855</v>
          </cell>
          <cell r="N15">
            <v>907</v>
          </cell>
        </row>
        <row r="17">
          <cell r="F17">
            <v>0</v>
          </cell>
          <cell r="G17">
            <v>0</v>
          </cell>
          <cell r="I17">
            <v>0</v>
          </cell>
          <cell r="J17">
            <v>1203</v>
          </cell>
          <cell r="K17">
            <v>706</v>
          </cell>
          <cell r="L17">
            <v>540</v>
          </cell>
          <cell r="M17">
            <v>269</v>
          </cell>
          <cell r="N17">
            <v>157</v>
          </cell>
        </row>
        <row r="18">
          <cell r="F18">
            <v>349</v>
          </cell>
          <cell r="G18">
            <v>319</v>
          </cell>
          <cell r="I18">
            <v>0</v>
          </cell>
          <cell r="J18">
            <v>444</v>
          </cell>
          <cell r="K18">
            <v>274</v>
          </cell>
          <cell r="L18">
            <v>197</v>
          </cell>
          <cell r="M18">
            <v>88</v>
          </cell>
          <cell r="N18">
            <v>46</v>
          </cell>
        </row>
        <row r="20">
          <cell r="F20">
            <v>2</v>
          </cell>
          <cell r="G20">
            <v>33</v>
          </cell>
          <cell r="I20">
            <v>0</v>
          </cell>
          <cell r="J20">
            <v>169</v>
          </cell>
          <cell r="K20">
            <v>191</v>
          </cell>
          <cell r="L20">
            <v>290</v>
          </cell>
          <cell r="M20">
            <v>151</v>
          </cell>
          <cell r="N20">
            <v>106</v>
          </cell>
        </row>
        <row r="21">
          <cell r="F21">
            <v>2</v>
          </cell>
          <cell r="G21">
            <v>3</v>
          </cell>
          <cell r="I21">
            <v>0</v>
          </cell>
          <cell r="J21">
            <v>16</v>
          </cell>
          <cell r="K21">
            <v>18</v>
          </cell>
          <cell r="L21">
            <v>32</v>
          </cell>
          <cell r="M21">
            <v>30</v>
          </cell>
          <cell r="N21">
            <v>23</v>
          </cell>
        </row>
        <row r="22">
          <cell r="F22">
            <v>0</v>
          </cell>
          <cell r="G22">
            <v>0</v>
          </cell>
          <cell r="I22">
            <v>0</v>
          </cell>
          <cell r="J22">
            <v>1</v>
          </cell>
          <cell r="K22">
            <v>0</v>
          </cell>
          <cell r="L22">
            <v>3</v>
          </cell>
          <cell r="M22">
            <v>0</v>
          </cell>
          <cell r="N22">
            <v>1</v>
          </cell>
        </row>
        <row r="23">
          <cell r="F23">
            <v>0</v>
          </cell>
          <cell r="G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5">
          <cell r="F25">
            <v>1073</v>
          </cell>
          <cell r="G25">
            <v>1299</v>
          </cell>
          <cell r="I25">
            <v>0</v>
          </cell>
          <cell r="J25">
            <v>1897</v>
          </cell>
          <cell r="K25">
            <v>1360</v>
          </cell>
          <cell r="L25">
            <v>1202</v>
          </cell>
          <cell r="M25">
            <v>650</v>
          </cell>
          <cell r="N25">
            <v>638</v>
          </cell>
        </row>
        <row r="26">
          <cell r="F26">
            <v>0</v>
          </cell>
          <cell r="G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F27">
            <v>0</v>
          </cell>
          <cell r="G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F28">
            <v>115</v>
          </cell>
          <cell r="G28">
            <v>154</v>
          </cell>
          <cell r="I28">
            <v>0</v>
          </cell>
          <cell r="J28">
            <v>246</v>
          </cell>
          <cell r="K28">
            <v>174</v>
          </cell>
          <cell r="L28">
            <v>216</v>
          </cell>
          <cell r="M28">
            <v>152</v>
          </cell>
          <cell r="N28">
            <v>125</v>
          </cell>
        </row>
        <row r="29">
          <cell r="F29">
            <v>1523</v>
          </cell>
          <cell r="G29">
            <v>1732</v>
          </cell>
          <cell r="I29">
            <v>0</v>
          </cell>
          <cell r="J29">
            <v>3193</v>
          </cell>
          <cell r="K29">
            <v>1825</v>
          </cell>
          <cell r="L29">
            <v>1521</v>
          </cell>
          <cell r="M29">
            <v>739</v>
          </cell>
          <cell r="N29">
            <v>666</v>
          </cell>
        </row>
        <row r="31">
          <cell r="F31">
            <v>0</v>
          </cell>
          <cell r="G31">
            <v>0</v>
          </cell>
          <cell r="I31">
            <v>0</v>
          </cell>
          <cell r="J31">
            <v>14</v>
          </cell>
          <cell r="K31">
            <v>20</v>
          </cell>
          <cell r="L31">
            <v>21</v>
          </cell>
          <cell r="M31">
            <v>8</v>
          </cell>
          <cell r="N31">
            <v>5</v>
          </cell>
        </row>
        <row r="32">
          <cell r="F32">
            <v>0</v>
          </cell>
          <cell r="G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F33">
            <v>0</v>
          </cell>
          <cell r="G33">
            <v>0</v>
          </cell>
          <cell r="I33">
            <v>0</v>
          </cell>
          <cell r="J33">
            <v>726</v>
          </cell>
          <cell r="K33">
            <v>395</v>
          </cell>
          <cell r="L33">
            <v>343</v>
          </cell>
          <cell r="M33">
            <v>130</v>
          </cell>
          <cell r="N33">
            <v>108</v>
          </cell>
        </row>
        <row r="34">
          <cell r="F34">
            <v>5</v>
          </cell>
          <cell r="G34">
            <v>8</v>
          </cell>
          <cell r="I34">
            <v>0</v>
          </cell>
          <cell r="J34">
            <v>40</v>
          </cell>
          <cell r="K34">
            <v>36</v>
          </cell>
          <cell r="L34">
            <v>66</v>
          </cell>
          <cell r="M34">
            <v>28</v>
          </cell>
          <cell r="N34">
            <v>29</v>
          </cell>
        </row>
        <row r="35">
          <cell r="F35">
            <v>1</v>
          </cell>
          <cell r="G35">
            <v>2</v>
          </cell>
          <cell r="I35">
            <v>0</v>
          </cell>
          <cell r="J35">
            <v>18</v>
          </cell>
          <cell r="K35">
            <v>16</v>
          </cell>
          <cell r="L35">
            <v>10</v>
          </cell>
          <cell r="M35">
            <v>8</v>
          </cell>
          <cell r="N35">
            <v>6</v>
          </cell>
        </row>
        <row r="36">
          <cell r="F36">
            <v>0</v>
          </cell>
          <cell r="G36">
            <v>10</v>
          </cell>
          <cell r="I36">
            <v>0</v>
          </cell>
          <cell r="J36">
            <v>72</v>
          </cell>
          <cell r="K36">
            <v>101</v>
          </cell>
          <cell r="L36">
            <v>91</v>
          </cell>
          <cell r="M36">
            <v>51</v>
          </cell>
          <cell r="N36">
            <v>32</v>
          </cell>
        </row>
        <row r="37">
          <cell r="F37">
            <v>0</v>
          </cell>
          <cell r="G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F38">
            <v>0</v>
          </cell>
          <cell r="G38">
            <v>0</v>
          </cell>
          <cell r="I38">
            <v>0</v>
          </cell>
          <cell r="J38">
            <v>1</v>
          </cell>
          <cell r="K38">
            <v>1</v>
          </cell>
          <cell r="L38">
            <v>11</v>
          </cell>
          <cell r="M38">
            <v>18</v>
          </cell>
          <cell r="N38">
            <v>20</v>
          </cell>
        </row>
        <row r="39">
          <cell r="F39">
            <v>0</v>
          </cell>
          <cell r="G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1</v>
          </cell>
        </row>
        <row r="41">
          <cell r="F41">
            <v>0</v>
          </cell>
          <cell r="G41">
            <v>0</v>
          </cell>
          <cell r="I41">
            <v>0</v>
          </cell>
          <cell r="J41">
            <v>8</v>
          </cell>
          <cell r="K41">
            <v>51</v>
          </cell>
          <cell r="L41">
            <v>582</v>
          </cell>
          <cell r="M41">
            <v>484</v>
          </cell>
          <cell r="N41">
            <v>472</v>
          </cell>
        </row>
        <row r="42">
          <cell r="F42">
            <v>0</v>
          </cell>
          <cell r="G42">
            <v>0</v>
          </cell>
          <cell r="I42">
            <v>0</v>
          </cell>
          <cell r="J42">
            <v>124</v>
          </cell>
          <cell r="K42">
            <v>161</v>
          </cell>
          <cell r="L42">
            <v>289</v>
          </cell>
          <cell r="M42">
            <v>189</v>
          </cell>
          <cell r="N42">
            <v>152</v>
          </cell>
        </row>
        <row r="43">
          <cell r="F43">
            <v>0</v>
          </cell>
          <cell r="G43">
            <v>0</v>
          </cell>
          <cell r="I43">
            <v>0</v>
          </cell>
          <cell r="J43">
            <v>1</v>
          </cell>
          <cell r="K43">
            <v>1</v>
          </cell>
          <cell r="L43">
            <v>1</v>
          </cell>
          <cell r="M43">
            <v>10</v>
          </cell>
          <cell r="N43">
            <v>34</v>
          </cell>
        </row>
        <row r="44">
          <cell r="F44">
            <v>0</v>
          </cell>
          <cell r="G44">
            <v>0</v>
          </cell>
          <cell r="I44">
            <v>0</v>
          </cell>
          <cell r="J44">
            <v>0</v>
          </cell>
          <cell r="K44">
            <v>0</v>
          </cell>
          <cell r="L44">
            <v>3</v>
          </cell>
          <cell r="M44">
            <v>7</v>
          </cell>
          <cell r="N44">
            <v>21</v>
          </cell>
        </row>
        <row r="57">
          <cell r="F57">
            <v>1268</v>
          </cell>
          <cell r="G57">
            <v>0</v>
          </cell>
          <cell r="I57">
            <v>0</v>
          </cell>
          <cell r="J57">
            <v>6920415</v>
          </cell>
          <cell r="K57">
            <v>6071827</v>
          </cell>
          <cell r="L57">
            <v>9502122</v>
          </cell>
          <cell r="M57">
            <v>6115332</v>
          </cell>
          <cell r="N57">
            <v>7983664</v>
          </cell>
        </row>
        <row r="58">
          <cell r="F58">
            <v>10728</v>
          </cell>
          <cell r="G58">
            <v>6258</v>
          </cell>
          <cell r="I58">
            <v>0</v>
          </cell>
          <cell r="J58">
            <v>52540</v>
          </cell>
          <cell r="K58">
            <v>87296</v>
          </cell>
          <cell r="L58">
            <v>157765</v>
          </cell>
          <cell r="M58">
            <v>243338</v>
          </cell>
          <cell r="N58">
            <v>1138581</v>
          </cell>
        </row>
        <row r="59">
          <cell r="F59">
            <v>651602</v>
          </cell>
          <cell r="G59">
            <v>1558934</v>
          </cell>
          <cell r="I59">
            <v>0</v>
          </cell>
          <cell r="J59">
            <v>3532071</v>
          </cell>
          <cell r="K59">
            <v>2486113</v>
          </cell>
          <cell r="L59">
            <v>2263878</v>
          </cell>
          <cell r="M59">
            <v>1589209</v>
          </cell>
          <cell r="N59">
            <v>2439499</v>
          </cell>
        </row>
        <row r="60">
          <cell r="F60">
            <v>62882</v>
          </cell>
          <cell r="G60">
            <v>261781</v>
          </cell>
          <cell r="I60">
            <v>0</v>
          </cell>
          <cell r="J60">
            <v>275650</v>
          </cell>
          <cell r="K60">
            <v>259371</v>
          </cell>
          <cell r="L60">
            <v>197481</v>
          </cell>
          <cell r="M60">
            <v>93596</v>
          </cell>
          <cell r="N60">
            <v>159984</v>
          </cell>
        </row>
        <row r="61">
          <cell r="F61">
            <v>235075</v>
          </cell>
          <cell r="G61">
            <v>463261</v>
          </cell>
          <cell r="I61">
            <v>0</v>
          </cell>
          <cell r="J61">
            <v>1021055</v>
          </cell>
          <cell r="K61">
            <v>937954</v>
          </cell>
          <cell r="L61">
            <v>1037892</v>
          </cell>
          <cell r="M61">
            <v>728996</v>
          </cell>
          <cell r="N61">
            <v>799017</v>
          </cell>
        </row>
        <row r="63">
          <cell r="F63">
            <v>0</v>
          </cell>
          <cell r="G63">
            <v>0</v>
          </cell>
          <cell r="I63">
            <v>0</v>
          </cell>
          <cell r="J63">
            <v>7033006</v>
          </cell>
          <cell r="K63">
            <v>5012269</v>
          </cell>
          <cell r="L63">
            <v>4431824</v>
          </cell>
          <cell r="M63">
            <v>2389331</v>
          </cell>
          <cell r="N63">
            <v>1360029</v>
          </cell>
        </row>
        <row r="64">
          <cell r="F64">
            <v>822880</v>
          </cell>
          <cell r="G64">
            <v>1410600</v>
          </cell>
          <cell r="I64">
            <v>0</v>
          </cell>
          <cell r="J64">
            <v>2235250</v>
          </cell>
          <cell r="K64">
            <v>1698605</v>
          </cell>
          <cell r="L64">
            <v>1461942</v>
          </cell>
          <cell r="M64">
            <v>732165</v>
          </cell>
          <cell r="N64">
            <v>391876</v>
          </cell>
        </row>
        <row r="66">
          <cell r="F66">
            <v>1709</v>
          </cell>
          <cell r="G66">
            <v>103400</v>
          </cell>
          <cell r="I66">
            <v>0</v>
          </cell>
          <cell r="J66">
            <v>722450</v>
          </cell>
          <cell r="K66">
            <v>1278478</v>
          </cell>
          <cell r="L66">
            <v>3071282</v>
          </cell>
          <cell r="M66">
            <v>1741823</v>
          </cell>
          <cell r="N66">
            <v>1085558</v>
          </cell>
        </row>
        <row r="67">
          <cell r="F67">
            <v>3408</v>
          </cell>
          <cell r="G67">
            <v>9258</v>
          </cell>
          <cell r="I67">
            <v>0</v>
          </cell>
          <cell r="J67">
            <v>93171</v>
          </cell>
          <cell r="K67">
            <v>114372</v>
          </cell>
          <cell r="L67">
            <v>289745</v>
          </cell>
          <cell r="M67">
            <v>264115</v>
          </cell>
          <cell r="N67">
            <v>194893</v>
          </cell>
        </row>
        <row r="68">
          <cell r="F68">
            <v>0</v>
          </cell>
          <cell r="G68">
            <v>0</v>
          </cell>
          <cell r="I68">
            <v>0</v>
          </cell>
          <cell r="J68">
            <v>4481</v>
          </cell>
          <cell r="K68">
            <v>0</v>
          </cell>
          <cell r="L68">
            <v>54692</v>
          </cell>
          <cell r="M68">
            <v>0</v>
          </cell>
          <cell r="N68">
            <v>12659</v>
          </cell>
        </row>
        <row r="69">
          <cell r="F69">
            <v>0</v>
          </cell>
          <cell r="G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1">
          <cell r="F71">
            <v>626580</v>
          </cell>
          <cell r="G71">
            <v>1014574</v>
          </cell>
          <cell r="I71">
            <v>0</v>
          </cell>
          <cell r="J71">
            <v>2116383</v>
          </cell>
          <cell r="K71">
            <v>1977602</v>
          </cell>
          <cell r="L71">
            <v>1967314</v>
          </cell>
          <cell r="M71">
            <v>1249219</v>
          </cell>
          <cell r="N71">
            <v>1446493</v>
          </cell>
        </row>
        <row r="72">
          <cell r="F72">
            <v>701926</v>
          </cell>
          <cell r="G72">
            <v>1606651</v>
          </cell>
          <cell r="I72">
            <v>0</v>
          </cell>
          <cell r="J72">
            <v>4375537</v>
          </cell>
          <cell r="K72">
            <v>3346517</v>
          </cell>
          <cell r="L72">
            <v>4662731</v>
          </cell>
          <cell r="M72">
            <v>3648546</v>
          </cell>
          <cell r="N72">
            <v>3120335</v>
          </cell>
        </row>
        <row r="73">
          <cell r="F73">
            <v>674690</v>
          </cell>
          <cell r="G73">
            <v>757960</v>
          </cell>
          <cell r="I73">
            <v>0</v>
          </cell>
          <cell r="J73">
            <v>4120852</v>
          </cell>
          <cell r="K73">
            <v>2360325</v>
          </cell>
          <cell r="L73">
            <v>2437876</v>
          </cell>
          <cell r="M73">
            <v>1171314</v>
          </cell>
          <cell r="N73">
            <v>1069364</v>
          </cell>
        </row>
        <row r="75">
          <cell r="F75">
            <v>0</v>
          </cell>
          <cell r="G75">
            <v>0</v>
          </cell>
          <cell r="I75">
            <v>0</v>
          </cell>
          <cell r="J75">
            <v>121451</v>
          </cell>
          <cell r="K75">
            <v>237773</v>
          </cell>
          <cell r="L75">
            <v>418686</v>
          </cell>
          <cell r="M75">
            <v>202217</v>
          </cell>
          <cell r="N75">
            <v>157862</v>
          </cell>
        </row>
        <row r="76">
          <cell r="F76">
            <v>0</v>
          </cell>
          <cell r="G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F77">
            <v>0</v>
          </cell>
          <cell r="G77">
            <v>0</v>
          </cell>
          <cell r="I77">
            <v>0</v>
          </cell>
          <cell r="J77">
            <v>3444137</v>
          </cell>
          <cell r="K77">
            <v>2534812</v>
          </cell>
          <cell r="L77">
            <v>3005187</v>
          </cell>
          <cell r="M77">
            <v>1531241</v>
          </cell>
          <cell r="N77">
            <v>1397676</v>
          </cell>
        </row>
        <row r="78">
          <cell r="F78">
            <v>16973</v>
          </cell>
          <cell r="G78">
            <v>49922</v>
          </cell>
          <cell r="I78">
            <v>0</v>
          </cell>
          <cell r="J78">
            <v>338741</v>
          </cell>
          <cell r="K78">
            <v>426086</v>
          </cell>
          <cell r="L78">
            <v>754759</v>
          </cell>
          <cell r="M78">
            <v>363939</v>
          </cell>
          <cell r="N78">
            <v>402113</v>
          </cell>
        </row>
        <row r="79">
          <cell r="F79">
            <v>3907</v>
          </cell>
          <cell r="G79">
            <v>16411</v>
          </cell>
          <cell r="I79">
            <v>0</v>
          </cell>
          <cell r="J79">
            <v>230113</v>
          </cell>
          <cell r="K79">
            <v>282230</v>
          </cell>
          <cell r="L79">
            <v>236783</v>
          </cell>
          <cell r="M79">
            <v>212602</v>
          </cell>
          <cell r="N79">
            <v>160054</v>
          </cell>
        </row>
        <row r="80">
          <cell r="F80">
            <v>0</v>
          </cell>
          <cell r="G80">
            <v>260308</v>
          </cell>
          <cell r="I80">
            <v>0</v>
          </cell>
          <cell r="J80">
            <v>1957104</v>
          </cell>
          <cell r="K80">
            <v>2767863</v>
          </cell>
          <cell r="L80">
            <v>2623622</v>
          </cell>
          <cell r="M80">
            <v>1433484</v>
          </cell>
          <cell r="N80">
            <v>959288</v>
          </cell>
        </row>
        <row r="81">
          <cell r="F81">
            <v>0</v>
          </cell>
          <cell r="G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F82">
            <v>0</v>
          </cell>
          <cell r="G82">
            <v>0</v>
          </cell>
          <cell r="I82">
            <v>0</v>
          </cell>
          <cell r="J82">
            <v>24910</v>
          </cell>
          <cell r="K82">
            <v>27193</v>
          </cell>
          <cell r="L82">
            <v>313617</v>
          </cell>
          <cell r="M82">
            <v>579053</v>
          </cell>
          <cell r="N82">
            <v>687692</v>
          </cell>
        </row>
        <row r="83">
          <cell r="F83">
            <v>0</v>
          </cell>
          <cell r="G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33432</v>
          </cell>
        </row>
        <row r="85">
          <cell r="F85">
            <v>0</v>
          </cell>
          <cell r="G85">
            <v>0</v>
          </cell>
          <cell r="I85">
            <v>0</v>
          </cell>
          <cell r="J85">
            <v>181801</v>
          </cell>
          <cell r="K85">
            <v>1209822</v>
          </cell>
          <cell r="L85">
            <v>15324618</v>
          </cell>
          <cell r="M85">
            <v>13795778</v>
          </cell>
          <cell r="N85">
            <v>14287883</v>
          </cell>
        </row>
        <row r="86">
          <cell r="F86">
            <v>0</v>
          </cell>
          <cell r="G86">
            <v>0</v>
          </cell>
          <cell r="I86">
            <v>0</v>
          </cell>
          <cell r="J86">
            <v>3324654</v>
          </cell>
          <cell r="K86">
            <v>4533773</v>
          </cell>
          <cell r="L86">
            <v>8597209</v>
          </cell>
          <cell r="M86">
            <v>5941686</v>
          </cell>
          <cell r="N86">
            <v>5063250</v>
          </cell>
        </row>
        <row r="87">
          <cell r="F87">
            <v>0</v>
          </cell>
          <cell r="G87">
            <v>0</v>
          </cell>
          <cell r="I87">
            <v>0</v>
          </cell>
          <cell r="J87">
            <v>25080</v>
          </cell>
          <cell r="K87">
            <v>1279</v>
          </cell>
          <cell r="L87">
            <v>39774</v>
          </cell>
          <cell r="M87">
            <v>360221</v>
          </cell>
          <cell r="N87">
            <v>1307252</v>
          </cell>
        </row>
        <row r="88">
          <cell r="F88">
            <v>0</v>
          </cell>
          <cell r="G88">
            <v>0</v>
          </cell>
          <cell r="I88">
            <v>0</v>
          </cell>
          <cell r="J88">
            <v>0</v>
          </cell>
          <cell r="K88">
            <v>0</v>
          </cell>
          <cell r="L88">
            <v>112976</v>
          </cell>
          <cell r="M88">
            <v>276063</v>
          </cell>
          <cell r="N88">
            <v>873069</v>
          </cell>
        </row>
        <row r="101">
          <cell r="F101">
            <v>14011</v>
          </cell>
          <cell r="G101">
            <v>0</v>
          </cell>
          <cell r="I101">
            <v>0</v>
          </cell>
          <cell r="J101">
            <v>76186459</v>
          </cell>
          <cell r="K101">
            <v>66822990</v>
          </cell>
          <cell r="L101">
            <v>104383433</v>
          </cell>
          <cell r="M101">
            <v>67155676</v>
          </cell>
          <cell r="N101">
            <v>87700965</v>
          </cell>
        </row>
        <row r="102">
          <cell r="F102">
            <v>118543</v>
          </cell>
          <cell r="G102">
            <v>69150</v>
          </cell>
          <cell r="I102">
            <v>0</v>
          </cell>
          <cell r="J102">
            <v>580562</v>
          </cell>
          <cell r="K102">
            <v>960450</v>
          </cell>
          <cell r="L102">
            <v>1743292</v>
          </cell>
          <cell r="M102">
            <v>2681369</v>
          </cell>
          <cell r="N102">
            <v>12544907</v>
          </cell>
        </row>
        <row r="103">
          <cell r="F103">
            <v>7187678</v>
          </cell>
          <cell r="G103">
            <v>17208626</v>
          </cell>
          <cell r="I103">
            <v>0</v>
          </cell>
          <cell r="J103">
            <v>38959069</v>
          </cell>
          <cell r="K103">
            <v>27433281</v>
          </cell>
          <cell r="L103">
            <v>24953144</v>
          </cell>
          <cell r="M103">
            <v>17531287</v>
          </cell>
          <cell r="N103">
            <v>26888568</v>
          </cell>
        </row>
        <row r="104">
          <cell r="F104">
            <v>679691</v>
          </cell>
          <cell r="G104">
            <v>2832080</v>
          </cell>
          <cell r="I104">
            <v>0</v>
          </cell>
          <cell r="J104">
            <v>2977684</v>
          </cell>
          <cell r="K104">
            <v>2790129</v>
          </cell>
          <cell r="L104">
            <v>2121757</v>
          </cell>
          <cell r="M104">
            <v>1008116</v>
          </cell>
          <cell r="N104">
            <v>1725641</v>
          </cell>
        </row>
        <row r="105">
          <cell r="F105">
            <v>2350750</v>
          </cell>
          <cell r="G105">
            <v>4632610</v>
          </cell>
          <cell r="I105">
            <v>0</v>
          </cell>
          <cell r="J105">
            <v>10210550</v>
          </cell>
          <cell r="K105">
            <v>9379540</v>
          </cell>
          <cell r="L105">
            <v>10378920</v>
          </cell>
          <cell r="M105">
            <v>7289960</v>
          </cell>
          <cell r="N105">
            <v>7990170</v>
          </cell>
        </row>
        <row r="107">
          <cell r="F107">
            <v>0</v>
          </cell>
          <cell r="G107">
            <v>0</v>
          </cell>
          <cell r="I107">
            <v>0</v>
          </cell>
          <cell r="J107">
            <v>74995473</v>
          </cell>
          <cell r="K107">
            <v>53438868</v>
          </cell>
          <cell r="L107">
            <v>47173490</v>
          </cell>
          <cell r="M107">
            <v>25470748</v>
          </cell>
          <cell r="N107">
            <v>14482362</v>
          </cell>
        </row>
        <row r="108">
          <cell r="F108">
            <v>8907220</v>
          </cell>
          <cell r="G108">
            <v>15266688</v>
          </cell>
          <cell r="I108">
            <v>0</v>
          </cell>
          <cell r="J108">
            <v>24161436</v>
          </cell>
          <cell r="K108">
            <v>18354470</v>
          </cell>
          <cell r="L108">
            <v>15772455</v>
          </cell>
          <cell r="M108">
            <v>7913612</v>
          </cell>
          <cell r="N108">
            <v>4224571</v>
          </cell>
        </row>
        <row r="110">
          <cell r="F110">
            <v>18142</v>
          </cell>
          <cell r="G110">
            <v>1116696</v>
          </cell>
          <cell r="I110">
            <v>0</v>
          </cell>
          <cell r="J110">
            <v>7818105</v>
          </cell>
          <cell r="K110">
            <v>13811752</v>
          </cell>
          <cell r="L110">
            <v>33155912</v>
          </cell>
          <cell r="M110">
            <v>18781949</v>
          </cell>
          <cell r="N110">
            <v>11733023</v>
          </cell>
        </row>
        <row r="111">
          <cell r="F111">
            <v>35983</v>
          </cell>
          <cell r="G111">
            <v>97461</v>
          </cell>
          <cell r="I111">
            <v>0</v>
          </cell>
          <cell r="J111">
            <v>989271</v>
          </cell>
          <cell r="K111">
            <v>1205083</v>
          </cell>
          <cell r="L111">
            <v>3075398</v>
          </cell>
          <cell r="M111">
            <v>2808179</v>
          </cell>
          <cell r="N111">
            <v>2067880</v>
          </cell>
        </row>
        <row r="112">
          <cell r="F112">
            <v>0</v>
          </cell>
          <cell r="G112">
            <v>0</v>
          </cell>
          <cell r="I112">
            <v>0</v>
          </cell>
          <cell r="J112">
            <v>46452</v>
          </cell>
          <cell r="K112">
            <v>0</v>
          </cell>
          <cell r="L112">
            <v>570235</v>
          </cell>
          <cell r="M112">
            <v>0</v>
          </cell>
          <cell r="N112">
            <v>132262</v>
          </cell>
        </row>
        <row r="113">
          <cell r="F113">
            <v>0</v>
          </cell>
          <cell r="G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</row>
        <row r="115">
          <cell r="F115">
            <v>6265800</v>
          </cell>
          <cell r="G115">
            <v>10145740</v>
          </cell>
          <cell r="I115">
            <v>0</v>
          </cell>
          <cell r="J115">
            <v>21163830</v>
          </cell>
          <cell r="K115">
            <v>19776020</v>
          </cell>
          <cell r="L115">
            <v>19673140</v>
          </cell>
          <cell r="M115">
            <v>12492190</v>
          </cell>
          <cell r="N115">
            <v>14464930</v>
          </cell>
        </row>
        <row r="116">
          <cell r="F116">
            <v>0</v>
          </cell>
          <cell r="G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</row>
        <row r="117">
          <cell r="F117">
            <v>0</v>
          </cell>
          <cell r="G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</row>
        <row r="118">
          <cell r="F118">
            <v>7454818</v>
          </cell>
          <cell r="G118">
            <v>17035911</v>
          </cell>
          <cell r="I118">
            <v>0</v>
          </cell>
          <cell r="J118">
            <v>46404892</v>
          </cell>
          <cell r="K118">
            <v>35505082</v>
          </cell>
          <cell r="L118">
            <v>49456896</v>
          </cell>
          <cell r="M118">
            <v>38685635</v>
          </cell>
          <cell r="N118">
            <v>33085336</v>
          </cell>
        </row>
        <row r="119">
          <cell r="F119">
            <v>7452747</v>
          </cell>
          <cell r="G119">
            <v>8372369</v>
          </cell>
          <cell r="I119">
            <v>0</v>
          </cell>
          <cell r="J119">
            <v>45453413</v>
          </cell>
          <cell r="K119">
            <v>26026623</v>
          </cell>
          <cell r="L119">
            <v>26857921</v>
          </cell>
          <cell r="M119">
            <v>12900155</v>
          </cell>
          <cell r="N119">
            <v>11773673</v>
          </cell>
        </row>
        <row r="121">
          <cell r="F121">
            <v>0</v>
          </cell>
          <cell r="G121">
            <v>0</v>
          </cell>
          <cell r="I121">
            <v>0</v>
          </cell>
          <cell r="J121">
            <v>1331108</v>
          </cell>
          <cell r="K121">
            <v>2620997</v>
          </cell>
          <cell r="L121">
            <v>4576655</v>
          </cell>
          <cell r="M121">
            <v>2207914</v>
          </cell>
          <cell r="N121">
            <v>1720129</v>
          </cell>
        </row>
        <row r="122">
          <cell r="F122">
            <v>0</v>
          </cell>
          <cell r="G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</row>
        <row r="123">
          <cell r="F123">
            <v>0</v>
          </cell>
          <cell r="G123">
            <v>0</v>
          </cell>
          <cell r="I123">
            <v>0</v>
          </cell>
          <cell r="J123">
            <v>36764029</v>
          </cell>
          <cell r="K123">
            <v>27044222</v>
          </cell>
          <cell r="L123">
            <v>32062177</v>
          </cell>
          <cell r="M123">
            <v>16347893</v>
          </cell>
          <cell r="N123">
            <v>14904365</v>
          </cell>
        </row>
        <row r="124">
          <cell r="F124">
            <v>183815</v>
          </cell>
          <cell r="G124">
            <v>540652</v>
          </cell>
          <cell r="I124">
            <v>0</v>
          </cell>
          <cell r="J124">
            <v>3667391</v>
          </cell>
          <cell r="K124">
            <v>4614495</v>
          </cell>
          <cell r="L124">
            <v>8171251</v>
          </cell>
          <cell r="M124">
            <v>3941445</v>
          </cell>
          <cell r="N124">
            <v>4354872</v>
          </cell>
        </row>
        <row r="125">
          <cell r="F125">
            <v>42312</v>
          </cell>
          <cell r="G125">
            <v>173135</v>
          </cell>
          <cell r="I125">
            <v>0</v>
          </cell>
          <cell r="J125">
            <v>2485898</v>
          </cell>
          <cell r="K125">
            <v>3041531</v>
          </cell>
          <cell r="L125">
            <v>2540144</v>
          </cell>
          <cell r="M125">
            <v>2302475</v>
          </cell>
          <cell r="N125">
            <v>1733380</v>
          </cell>
        </row>
        <row r="126">
          <cell r="F126">
            <v>0</v>
          </cell>
          <cell r="G126">
            <v>2780086</v>
          </cell>
          <cell r="I126">
            <v>0</v>
          </cell>
          <cell r="J126">
            <v>20901839</v>
          </cell>
          <cell r="K126">
            <v>29554333</v>
          </cell>
          <cell r="L126">
            <v>28020257</v>
          </cell>
          <cell r="M126">
            <v>15302436</v>
          </cell>
          <cell r="N126">
            <v>10245180</v>
          </cell>
        </row>
        <row r="127">
          <cell r="F127">
            <v>0</v>
          </cell>
          <cell r="G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</row>
        <row r="128">
          <cell r="F128">
            <v>0</v>
          </cell>
          <cell r="G128">
            <v>0</v>
          </cell>
          <cell r="I128">
            <v>0</v>
          </cell>
          <cell r="J128">
            <v>266038</v>
          </cell>
          <cell r="K128">
            <v>290421</v>
          </cell>
          <cell r="L128">
            <v>3348289</v>
          </cell>
          <cell r="M128">
            <v>6184278</v>
          </cell>
          <cell r="N128">
            <v>7336487</v>
          </cell>
        </row>
        <row r="129">
          <cell r="F129">
            <v>0</v>
          </cell>
          <cell r="G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352707</v>
          </cell>
        </row>
        <row r="131">
          <cell r="F131">
            <v>0</v>
          </cell>
          <cell r="G131">
            <v>0</v>
          </cell>
          <cell r="I131">
            <v>0</v>
          </cell>
          <cell r="J131">
            <v>1936232</v>
          </cell>
          <cell r="K131">
            <v>12881903</v>
          </cell>
          <cell r="L131">
            <v>163400181</v>
          </cell>
          <cell r="M131">
            <v>146881817</v>
          </cell>
          <cell r="N131">
            <v>152389257</v>
          </cell>
        </row>
        <row r="132">
          <cell r="F132">
            <v>0</v>
          </cell>
          <cell r="G132">
            <v>0</v>
          </cell>
          <cell r="I132">
            <v>0</v>
          </cell>
          <cell r="J132">
            <v>35375423</v>
          </cell>
          <cell r="K132">
            <v>48108607</v>
          </cell>
          <cell r="L132">
            <v>91251553</v>
          </cell>
          <cell r="M132">
            <v>63086272</v>
          </cell>
          <cell r="N132">
            <v>53755241</v>
          </cell>
        </row>
        <row r="133">
          <cell r="F133">
            <v>0</v>
          </cell>
          <cell r="G133">
            <v>0</v>
          </cell>
          <cell r="I133">
            <v>0</v>
          </cell>
          <cell r="J133">
            <v>260640</v>
          </cell>
          <cell r="K133">
            <v>13522</v>
          </cell>
          <cell r="L133">
            <v>413391</v>
          </cell>
          <cell r="M133">
            <v>3833396</v>
          </cell>
          <cell r="N133">
            <v>13851265</v>
          </cell>
        </row>
        <row r="134">
          <cell r="F134">
            <v>0</v>
          </cell>
          <cell r="G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1202759</v>
          </cell>
          <cell r="M134">
            <v>2934916</v>
          </cell>
          <cell r="N134">
            <v>9243148</v>
          </cell>
        </row>
        <row r="147">
          <cell r="F147">
            <v>12609</v>
          </cell>
          <cell r="G147">
            <v>0</v>
          </cell>
          <cell r="I147">
            <v>0</v>
          </cell>
          <cell r="J147">
            <v>67110526</v>
          </cell>
          <cell r="K147">
            <v>58821412</v>
          </cell>
          <cell r="L147">
            <v>92289579</v>
          </cell>
          <cell r="M147">
            <v>59196493</v>
          </cell>
          <cell r="N147">
            <v>77021071</v>
          </cell>
        </row>
        <row r="148">
          <cell r="F148">
            <v>106687</v>
          </cell>
          <cell r="G148">
            <v>62234</v>
          </cell>
          <cell r="I148">
            <v>0</v>
          </cell>
          <cell r="J148">
            <v>499920</v>
          </cell>
          <cell r="K148">
            <v>855949</v>
          </cell>
          <cell r="L148">
            <v>1531035</v>
          </cell>
          <cell r="M148">
            <v>2353926</v>
          </cell>
          <cell r="N148">
            <v>11039139</v>
          </cell>
        </row>
        <row r="149">
          <cell r="F149">
            <v>6267127</v>
          </cell>
          <cell r="G149">
            <v>15017488</v>
          </cell>
          <cell r="I149">
            <v>0</v>
          </cell>
          <cell r="J149">
            <v>34096212</v>
          </cell>
          <cell r="K149">
            <v>23940835</v>
          </cell>
          <cell r="L149">
            <v>21927697</v>
          </cell>
          <cell r="M149">
            <v>15466116</v>
          </cell>
          <cell r="N149">
            <v>23685613</v>
          </cell>
        </row>
        <row r="150">
          <cell r="F150">
            <v>590455</v>
          </cell>
          <cell r="G150">
            <v>2486485</v>
          </cell>
          <cell r="I150">
            <v>0</v>
          </cell>
          <cell r="J150">
            <v>2634390</v>
          </cell>
          <cell r="K150">
            <v>2417305</v>
          </cell>
          <cell r="L150">
            <v>1811246</v>
          </cell>
          <cell r="M150">
            <v>884730</v>
          </cell>
          <cell r="N150">
            <v>1499476</v>
          </cell>
        </row>
        <row r="151">
          <cell r="F151">
            <v>2031746</v>
          </cell>
          <cell r="G151">
            <v>4057315</v>
          </cell>
          <cell r="I151">
            <v>0</v>
          </cell>
          <cell r="J151">
            <v>8944822</v>
          </cell>
          <cell r="K151">
            <v>8224747</v>
          </cell>
          <cell r="L151">
            <v>9109316</v>
          </cell>
          <cell r="M151">
            <v>6390509</v>
          </cell>
          <cell r="N151">
            <v>7016355</v>
          </cell>
        </row>
        <row r="153">
          <cell r="F153">
            <v>0</v>
          </cell>
          <cell r="G153">
            <v>0</v>
          </cell>
          <cell r="I153">
            <v>0</v>
          </cell>
          <cell r="J153">
            <v>66430761</v>
          </cell>
          <cell r="K153">
            <v>47062354</v>
          </cell>
          <cell r="L153">
            <v>41718097</v>
          </cell>
          <cell r="M153">
            <v>22647905</v>
          </cell>
          <cell r="N153">
            <v>12851138</v>
          </cell>
        </row>
        <row r="154">
          <cell r="F154">
            <v>7861835</v>
          </cell>
          <cell r="G154">
            <v>13394684</v>
          </cell>
          <cell r="I154">
            <v>0</v>
          </cell>
          <cell r="J154">
            <v>21180316</v>
          </cell>
          <cell r="K154">
            <v>16016879</v>
          </cell>
          <cell r="L154">
            <v>13803607</v>
          </cell>
          <cell r="M154">
            <v>7041240</v>
          </cell>
          <cell r="N154">
            <v>3740557</v>
          </cell>
        </row>
        <row r="156">
          <cell r="F156">
            <v>14253</v>
          </cell>
          <cell r="G156">
            <v>964020</v>
          </cell>
          <cell r="I156">
            <v>0</v>
          </cell>
          <cell r="J156">
            <v>6945736</v>
          </cell>
          <cell r="K156">
            <v>12149566</v>
          </cell>
          <cell r="L156">
            <v>29412143</v>
          </cell>
          <cell r="M156">
            <v>16742826</v>
          </cell>
          <cell r="N156">
            <v>10376243</v>
          </cell>
        </row>
        <row r="157">
          <cell r="F157">
            <v>28950</v>
          </cell>
          <cell r="G157">
            <v>81056</v>
          </cell>
          <cell r="I157">
            <v>0</v>
          </cell>
          <cell r="J157">
            <v>866180</v>
          </cell>
          <cell r="K157">
            <v>1012513</v>
          </cell>
          <cell r="L157">
            <v>2709074</v>
          </cell>
          <cell r="M157">
            <v>2402508</v>
          </cell>
          <cell r="N157">
            <v>1828689</v>
          </cell>
        </row>
        <row r="158">
          <cell r="F158">
            <v>0</v>
          </cell>
          <cell r="G158">
            <v>0</v>
          </cell>
          <cell r="I158">
            <v>0</v>
          </cell>
          <cell r="J158">
            <v>37161</v>
          </cell>
          <cell r="K158">
            <v>0</v>
          </cell>
          <cell r="L158">
            <v>513210</v>
          </cell>
          <cell r="M158">
            <v>0</v>
          </cell>
          <cell r="N158">
            <v>119035</v>
          </cell>
        </row>
        <row r="159">
          <cell r="F159">
            <v>0</v>
          </cell>
          <cell r="G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</row>
        <row r="161">
          <cell r="F161">
            <v>5540180</v>
          </cell>
          <cell r="G161">
            <v>8986908</v>
          </cell>
          <cell r="I161">
            <v>0</v>
          </cell>
          <cell r="J161">
            <v>18672917</v>
          </cell>
          <cell r="K161">
            <v>17381065</v>
          </cell>
          <cell r="L161">
            <v>17320447</v>
          </cell>
          <cell r="M161">
            <v>11036283</v>
          </cell>
          <cell r="N161">
            <v>12778824</v>
          </cell>
        </row>
        <row r="162">
          <cell r="F162">
            <v>0</v>
          </cell>
          <cell r="G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</row>
        <row r="163">
          <cell r="F163">
            <v>0</v>
          </cell>
          <cell r="G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</row>
        <row r="164">
          <cell r="F164">
            <v>6361499</v>
          </cell>
          <cell r="G164">
            <v>14872179</v>
          </cell>
          <cell r="I164">
            <v>0</v>
          </cell>
          <cell r="J164">
            <v>40032261</v>
          </cell>
          <cell r="K164">
            <v>30754309</v>
          </cell>
          <cell r="L164">
            <v>43009667</v>
          </cell>
          <cell r="M164">
            <v>33444979</v>
          </cell>
          <cell r="N164">
            <v>28746760</v>
          </cell>
        </row>
        <row r="165">
          <cell r="F165">
            <v>7452747</v>
          </cell>
          <cell r="G165">
            <v>8372369</v>
          </cell>
          <cell r="I165">
            <v>0</v>
          </cell>
          <cell r="J165">
            <v>45453413</v>
          </cell>
          <cell r="K165">
            <v>26026623</v>
          </cell>
          <cell r="L165">
            <v>26857921</v>
          </cell>
          <cell r="M165">
            <v>12900155</v>
          </cell>
          <cell r="N165">
            <v>11773673</v>
          </cell>
        </row>
        <row r="167">
          <cell r="F167">
            <v>0</v>
          </cell>
          <cell r="G167">
            <v>0</v>
          </cell>
          <cell r="I167">
            <v>0</v>
          </cell>
          <cell r="J167">
            <v>1164306</v>
          </cell>
          <cell r="K167">
            <v>2274583</v>
          </cell>
          <cell r="L167">
            <v>3966299</v>
          </cell>
          <cell r="M167">
            <v>1958875</v>
          </cell>
          <cell r="N167">
            <v>1548114</v>
          </cell>
        </row>
        <row r="168">
          <cell r="F168">
            <v>0</v>
          </cell>
          <cell r="G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</row>
        <row r="169">
          <cell r="F169">
            <v>0</v>
          </cell>
          <cell r="G169">
            <v>0</v>
          </cell>
          <cell r="I169">
            <v>0</v>
          </cell>
          <cell r="J169">
            <v>32533546</v>
          </cell>
          <cell r="K169">
            <v>23919790</v>
          </cell>
          <cell r="L169">
            <v>28535355</v>
          </cell>
          <cell r="M169">
            <v>14447385</v>
          </cell>
          <cell r="N169">
            <v>13286403</v>
          </cell>
        </row>
        <row r="170">
          <cell r="F170">
            <v>155973</v>
          </cell>
          <cell r="G170">
            <v>486583</v>
          </cell>
          <cell r="I170">
            <v>0</v>
          </cell>
          <cell r="J170">
            <v>3260469</v>
          </cell>
          <cell r="K170">
            <v>4038157</v>
          </cell>
          <cell r="L170">
            <v>7196398</v>
          </cell>
          <cell r="M170">
            <v>3538943</v>
          </cell>
          <cell r="N170">
            <v>3915373</v>
          </cell>
        </row>
        <row r="171">
          <cell r="F171">
            <v>38080</v>
          </cell>
          <cell r="G171">
            <v>155820</v>
          </cell>
          <cell r="I171">
            <v>0</v>
          </cell>
          <cell r="J171">
            <v>2230860</v>
          </cell>
          <cell r="K171">
            <v>2718693</v>
          </cell>
          <cell r="L171">
            <v>2286123</v>
          </cell>
          <cell r="M171">
            <v>2072225</v>
          </cell>
          <cell r="N171">
            <v>1560038</v>
          </cell>
        </row>
        <row r="172">
          <cell r="F172">
            <v>0</v>
          </cell>
          <cell r="G172">
            <v>2473536</v>
          </cell>
          <cell r="I172">
            <v>0</v>
          </cell>
          <cell r="J172">
            <v>18487673</v>
          </cell>
          <cell r="K172">
            <v>26272402</v>
          </cell>
          <cell r="L172">
            <v>24553752</v>
          </cell>
          <cell r="M172">
            <v>13505676</v>
          </cell>
          <cell r="N172">
            <v>9187894</v>
          </cell>
        </row>
        <row r="173">
          <cell r="F173">
            <v>0</v>
          </cell>
          <cell r="G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</row>
        <row r="174">
          <cell r="F174">
            <v>0</v>
          </cell>
          <cell r="G174">
            <v>0</v>
          </cell>
          <cell r="I174">
            <v>0</v>
          </cell>
          <cell r="J174">
            <v>239434</v>
          </cell>
          <cell r="K174">
            <v>261378</v>
          </cell>
          <cell r="L174">
            <v>3004920</v>
          </cell>
          <cell r="M174">
            <v>5495420</v>
          </cell>
          <cell r="N174">
            <v>6452036</v>
          </cell>
        </row>
        <row r="175">
          <cell r="F175">
            <v>0</v>
          </cell>
          <cell r="G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317436</v>
          </cell>
        </row>
        <row r="177">
          <cell r="F177">
            <v>0</v>
          </cell>
          <cell r="G177">
            <v>0</v>
          </cell>
          <cell r="I177">
            <v>0</v>
          </cell>
          <cell r="J177">
            <v>1742606</v>
          </cell>
          <cell r="K177">
            <v>11519610</v>
          </cell>
          <cell r="L177">
            <v>145796452</v>
          </cell>
          <cell r="M177">
            <v>131099565</v>
          </cell>
          <cell r="N177">
            <v>136335369</v>
          </cell>
        </row>
        <row r="178">
          <cell r="F178">
            <v>0</v>
          </cell>
          <cell r="G178">
            <v>0</v>
          </cell>
          <cell r="I178">
            <v>0</v>
          </cell>
          <cell r="J178">
            <v>31550075</v>
          </cell>
          <cell r="K178">
            <v>42640064</v>
          </cell>
          <cell r="L178">
            <v>81189637</v>
          </cell>
          <cell r="M178">
            <v>55884166</v>
          </cell>
          <cell r="N178">
            <v>47651859</v>
          </cell>
        </row>
        <row r="179">
          <cell r="F179">
            <v>0</v>
          </cell>
          <cell r="G179">
            <v>0</v>
          </cell>
          <cell r="I179">
            <v>0</v>
          </cell>
          <cell r="J179">
            <v>234576</v>
          </cell>
          <cell r="K179">
            <v>12169</v>
          </cell>
          <cell r="L179">
            <v>372051</v>
          </cell>
          <cell r="M179">
            <v>3391383</v>
          </cell>
          <cell r="N179">
            <v>12411784</v>
          </cell>
        </row>
        <row r="180">
          <cell r="F180">
            <v>0</v>
          </cell>
          <cell r="G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1006470</v>
          </cell>
          <cell r="M180">
            <v>2565679</v>
          </cell>
          <cell r="N180">
            <v>8200117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6"/>
  <sheetViews>
    <sheetView tabSelected="1" view="pageBreakPreview" zoomScaleSheetLayoutView="100" zoomScalePageLayoutView="0" workbookViewId="0" topLeftCell="A1">
      <selection activeCell="C8" sqref="C8"/>
    </sheetView>
  </sheetViews>
  <sheetFormatPr defaultColWidth="8.00390625" defaultRowHeight="24" customHeight="1"/>
  <cols>
    <col min="1" max="1" width="2.75390625" style="200" customWidth="1"/>
    <col min="2" max="2" width="3.375" style="200" customWidth="1"/>
    <col min="3" max="3" width="24.50390625" style="200" customWidth="1"/>
    <col min="4" max="18" width="2.75390625" style="200" customWidth="1"/>
    <col min="19" max="19" width="8.125" style="200" customWidth="1"/>
    <col min="20" max="20" width="5.375" style="200" customWidth="1"/>
    <col min="21" max="21" width="3.875" style="200" customWidth="1"/>
    <col min="22" max="16384" width="8.00390625" style="200" customWidth="1"/>
  </cols>
  <sheetData>
    <row r="1" spans="1:21" ht="17.25" customHeight="1">
      <c r="A1" s="199" t="s">
        <v>15</v>
      </c>
      <c r="O1" s="201"/>
      <c r="P1" s="202"/>
      <c r="Q1" s="202"/>
      <c r="R1" s="202"/>
      <c r="S1" s="203"/>
      <c r="T1" s="202"/>
      <c r="U1" s="204"/>
    </row>
    <row r="2" spans="1:21" ht="17.25" customHeight="1">
      <c r="A2" s="205"/>
      <c r="O2" s="201"/>
      <c r="P2" s="202"/>
      <c r="Q2" s="202"/>
      <c r="R2" s="206"/>
      <c r="S2" s="207"/>
      <c r="T2" s="201"/>
      <c r="U2" s="204"/>
    </row>
    <row r="3" spans="1:20" ht="9.75" customHeight="1">
      <c r="A3" s="199"/>
      <c r="O3" s="208"/>
      <c r="P3" s="209"/>
      <c r="Q3" s="209"/>
      <c r="R3" s="204"/>
      <c r="S3" s="210"/>
      <c r="T3" s="211"/>
    </row>
    <row r="4" spans="1:21" ht="24" customHeight="1">
      <c r="A4" s="212" t="s">
        <v>16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</row>
    <row r="5" spans="1:21" ht="24" customHeight="1">
      <c r="A5" s="214" t="s">
        <v>145</v>
      </c>
      <c r="B5" s="214"/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214"/>
      <c r="U5" s="214"/>
    </row>
    <row r="6" spans="1:21" s="216" customFormat="1" ht="15" customHeight="1">
      <c r="A6" s="215"/>
      <c r="B6" s="215"/>
      <c r="C6" s="215"/>
      <c r="D6" s="215"/>
      <c r="E6" s="215"/>
      <c r="F6" s="215"/>
      <c r="G6" s="215"/>
      <c r="H6" s="215"/>
      <c r="I6" s="215"/>
      <c r="J6" s="215"/>
      <c r="K6" s="215"/>
      <c r="L6" s="215"/>
      <c r="M6" s="215"/>
      <c r="N6" s="215"/>
      <c r="O6" s="215"/>
      <c r="P6" s="215"/>
      <c r="Q6" s="215"/>
      <c r="R6" s="215"/>
      <c r="S6" s="215"/>
      <c r="T6" s="215"/>
      <c r="U6" s="215"/>
    </row>
    <row r="7" spans="15:21" ht="16.5" customHeight="1">
      <c r="O7" s="217"/>
      <c r="P7" s="218"/>
      <c r="Q7" s="218"/>
      <c r="R7" s="217"/>
      <c r="S7" s="219"/>
      <c r="T7" s="219"/>
      <c r="U7" s="205"/>
    </row>
    <row r="8" spans="15:21" ht="16.5" customHeight="1">
      <c r="O8" s="204"/>
      <c r="P8" s="204"/>
      <c r="Q8" s="204"/>
      <c r="R8" s="217"/>
      <c r="S8" s="219"/>
      <c r="T8" s="219"/>
      <c r="U8" s="205"/>
    </row>
    <row r="9" ht="15" customHeight="1"/>
    <row r="10" ht="19.5" customHeight="1">
      <c r="A10" s="220" t="s">
        <v>3</v>
      </c>
    </row>
    <row r="11" ht="19.5" customHeight="1">
      <c r="B11" s="221" t="s">
        <v>55</v>
      </c>
    </row>
    <row r="12" ht="4.5" customHeight="1" thickBot="1"/>
    <row r="13" spans="3:20" ht="21.75" customHeight="1">
      <c r="C13" s="222" t="s">
        <v>4</v>
      </c>
      <c r="D13" s="223" t="s">
        <v>51</v>
      </c>
      <c r="E13" s="224"/>
      <c r="F13" s="224"/>
      <c r="G13" s="224"/>
      <c r="H13" s="224"/>
      <c r="I13" s="223" t="s">
        <v>52</v>
      </c>
      <c r="J13" s="224"/>
      <c r="K13" s="224"/>
      <c r="L13" s="224"/>
      <c r="M13" s="224"/>
      <c r="N13" s="223" t="s">
        <v>53</v>
      </c>
      <c r="O13" s="224"/>
      <c r="P13" s="224"/>
      <c r="Q13" s="224"/>
      <c r="R13" s="224"/>
      <c r="S13" s="223" t="s">
        <v>54</v>
      </c>
      <c r="T13" s="225"/>
    </row>
    <row r="14" spans="3:20" ht="21.75" customHeight="1">
      <c r="C14" s="226" t="s">
        <v>17</v>
      </c>
      <c r="D14" s="319">
        <v>57117</v>
      </c>
      <c r="E14" s="320"/>
      <c r="F14" s="320"/>
      <c r="G14" s="320"/>
      <c r="H14" s="321"/>
      <c r="I14" s="227"/>
      <c r="J14" s="228"/>
      <c r="K14" s="228"/>
      <c r="L14" s="228"/>
      <c r="M14" s="228"/>
      <c r="N14" s="227"/>
      <c r="O14" s="228"/>
      <c r="P14" s="228"/>
      <c r="Q14" s="228"/>
      <c r="R14" s="228"/>
      <c r="S14" s="319">
        <v>57118</v>
      </c>
      <c r="T14" s="322"/>
    </row>
    <row r="15" spans="3:20" ht="21.75" customHeight="1">
      <c r="C15" s="226" t="s">
        <v>103</v>
      </c>
      <c r="D15" s="319">
        <v>40786</v>
      </c>
      <c r="E15" s="320"/>
      <c r="F15" s="320"/>
      <c r="G15" s="320"/>
      <c r="H15" s="321"/>
      <c r="I15" s="227"/>
      <c r="J15" s="228"/>
      <c r="K15" s="228"/>
      <c r="L15" s="228"/>
      <c r="M15" s="228"/>
      <c r="N15" s="227"/>
      <c r="O15" s="228"/>
      <c r="P15" s="228"/>
      <c r="Q15" s="228"/>
      <c r="R15" s="228"/>
      <c r="S15" s="319">
        <v>40867</v>
      </c>
      <c r="T15" s="322"/>
    </row>
    <row r="16" spans="3:20" ht="21.75" customHeight="1">
      <c r="C16" s="226" t="s">
        <v>102</v>
      </c>
      <c r="D16" s="319">
        <v>17660</v>
      </c>
      <c r="E16" s="320"/>
      <c r="F16" s="320"/>
      <c r="G16" s="320"/>
      <c r="H16" s="321"/>
      <c r="I16" s="227"/>
      <c r="J16" s="228"/>
      <c r="K16" s="228"/>
      <c r="L16" s="228"/>
      <c r="M16" s="228"/>
      <c r="N16" s="227"/>
      <c r="O16" s="228"/>
      <c r="P16" s="228"/>
      <c r="Q16" s="228"/>
      <c r="R16" s="228"/>
      <c r="S16" s="319">
        <v>17724</v>
      </c>
      <c r="T16" s="322"/>
    </row>
    <row r="17" spans="3:20" ht="21.75" customHeight="1">
      <c r="C17" s="229" t="s">
        <v>18</v>
      </c>
      <c r="D17" s="319">
        <v>1205</v>
      </c>
      <c r="E17" s="320"/>
      <c r="F17" s="320"/>
      <c r="G17" s="320"/>
      <c r="H17" s="321"/>
      <c r="I17" s="227"/>
      <c r="J17" s="228"/>
      <c r="K17" s="228"/>
      <c r="L17" s="228"/>
      <c r="M17" s="228"/>
      <c r="N17" s="227"/>
      <c r="O17" s="228"/>
      <c r="P17" s="228"/>
      <c r="Q17" s="228"/>
      <c r="R17" s="228"/>
      <c r="S17" s="319">
        <v>1209</v>
      </c>
      <c r="T17" s="322"/>
    </row>
    <row r="18" spans="3:20" ht="21.75" customHeight="1">
      <c r="C18" s="229" t="s">
        <v>19</v>
      </c>
      <c r="D18" s="319">
        <v>814</v>
      </c>
      <c r="E18" s="320"/>
      <c r="F18" s="320"/>
      <c r="G18" s="320"/>
      <c r="H18" s="321"/>
      <c r="I18" s="227"/>
      <c r="J18" s="228"/>
      <c r="K18" s="228"/>
      <c r="L18" s="228"/>
      <c r="M18" s="228"/>
      <c r="N18" s="227"/>
      <c r="O18" s="228"/>
      <c r="P18" s="228"/>
      <c r="Q18" s="228"/>
      <c r="R18" s="228"/>
      <c r="S18" s="319">
        <v>818</v>
      </c>
      <c r="T18" s="322"/>
    </row>
    <row r="19" spans="3:20" ht="21.75" customHeight="1" thickBot="1">
      <c r="C19" s="230" t="s">
        <v>2</v>
      </c>
      <c r="D19" s="323">
        <f>SUM(D$14:H$16)</f>
        <v>115563</v>
      </c>
      <c r="E19" s="324"/>
      <c r="F19" s="324"/>
      <c r="G19" s="324"/>
      <c r="H19" s="325"/>
      <c r="I19" s="231" t="s">
        <v>20</v>
      </c>
      <c r="J19" s="232"/>
      <c r="K19" s="324">
        <v>520</v>
      </c>
      <c r="L19" s="324"/>
      <c r="M19" s="325"/>
      <c r="N19" s="231" t="s">
        <v>21</v>
      </c>
      <c r="O19" s="232"/>
      <c r="P19" s="324">
        <v>374</v>
      </c>
      <c r="Q19" s="324"/>
      <c r="R19" s="325"/>
      <c r="S19" s="323">
        <f>SUM(S$14:T$16)</f>
        <v>115709</v>
      </c>
      <c r="T19" s="326"/>
    </row>
    <row r="20" ht="15" customHeight="1"/>
    <row r="21" ht="19.5" customHeight="1">
      <c r="B21" s="221" t="s">
        <v>56</v>
      </c>
    </row>
    <row r="22" ht="4.5" customHeight="1" thickBot="1"/>
    <row r="23" spans="3:20" ht="24.75" customHeight="1">
      <c r="C23" s="327" t="s">
        <v>57</v>
      </c>
      <c r="D23" s="223" t="s">
        <v>5</v>
      </c>
      <c r="E23" s="224"/>
      <c r="F23" s="233"/>
      <c r="G23" s="223" t="s">
        <v>6</v>
      </c>
      <c r="H23" s="224"/>
      <c r="I23" s="233"/>
      <c r="J23" s="223" t="s">
        <v>22</v>
      </c>
      <c r="K23" s="224"/>
      <c r="L23" s="233"/>
      <c r="M23" s="331" t="s">
        <v>35</v>
      </c>
      <c r="N23" s="332"/>
      <c r="O23" s="333"/>
      <c r="P23" s="223" t="s">
        <v>1</v>
      </c>
      <c r="Q23" s="224"/>
      <c r="R23" s="233"/>
      <c r="S23" s="234" t="s">
        <v>2</v>
      </c>
      <c r="T23" s="235"/>
    </row>
    <row r="24" spans="3:20" ht="21.75" customHeight="1">
      <c r="C24" s="328"/>
      <c r="D24" s="319">
        <v>118</v>
      </c>
      <c r="E24" s="320"/>
      <c r="F24" s="321"/>
      <c r="G24" s="319">
        <v>0</v>
      </c>
      <c r="H24" s="320"/>
      <c r="I24" s="321"/>
      <c r="J24" s="319">
        <v>392</v>
      </c>
      <c r="K24" s="320"/>
      <c r="L24" s="321"/>
      <c r="M24" s="319">
        <v>1</v>
      </c>
      <c r="N24" s="320"/>
      <c r="O24" s="321"/>
      <c r="P24" s="319">
        <v>9</v>
      </c>
      <c r="Q24" s="320"/>
      <c r="R24" s="321"/>
      <c r="S24" s="236">
        <f>SUM(D24:R24)</f>
        <v>520</v>
      </c>
      <c r="T24" s="219"/>
    </row>
    <row r="25" spans="3:20" ht="24.75" customHeight="1">
      <c r="C25" s="329" t="s">
        <v>58</v>
      </c>
      <c r="D25" s="237" t="s">
        <v>7</v>
      </c>
      <c r="E25" s="238"/>
      <c r="F25" s="239"/>
      <c r="G25" s="237" t="s">
        <v>8</v>
      </c>
      <c r="H25" s="238"/>
      <c r="I25" s="239"/>
      <c r="J25" s="237" t="s">
        <v>9</v>
      </c>
      <c r="K25" s="238"/>
      <c r="L25" s="239"/>
      <c r="M25" s="334" t="s">
        <v>36</v>
      </c>
      <c r="N25" s="335"/>
      <c r="O25" s="336"/>
      <c r="P25" s="237" t="s">
        <v>100</v>
      </c>
      <c r="Q25" s="238"/>
      <c r="R25" s="239"/>
      <c r="S25" s="240" t="s">
        <v>2</v>
      </c>
      <c r="T25" s="235"/>
    </row>
    <row r="26" spans="3:20" ht="21.75" customHeight="1" thickBot="1">
      <c r="C26" s="330"/>
      <c r="D26" s="323">
        <v>80</v>
      </c>
      <c r="E26" s="324"/>
      <c r="F26" s="325"/>
      <c r="G26" s="323">
        <v>0</v>
      </c>
      <c r="H26" s="324"/>
      <c r="I26" s="325"/>
      <c r="J26" s="323">
        <v>291</v>
      </c>
      <c r="K26" s="324"/>
      <c r="L26" s="325"/>
      <c r="M26" s="323">
        <v>0</v>
      </c>
      <c r="N26" s="324"/>
      <c r="O26" s="325"/>
      <c r="P26" s="323">
        <v>3</v>
      </c>
      <c r="Q26" s="324"/>
      <c r="R26" s="325"/>
      <c r="S26" s="241">
        <f>SUM(D26:R26)</f>
        <v>374</v>
      </c>
      <c r="T26" s="242"/>
    </row>
    <row r="27" ht="15" customHeight="1"/>
    <row r="31" ht="24" customHeight="1">
      <c r="J31" s="204"/>
    </row>
    <row r="33" spans="13:16" ht="24" customHeight="1">
      <c r="M33" s="204"/>
      <c r="N33" s="204"/>
      <c r="O33" s="204"/>
      <c r="P33" s="204"/>
    </row>
    <row r="34" spans="13:16" ht="24" customHeight="1">
      <c r="M34" s="204"/>
      <c r="N34" s="204"/>
      <c r="O34" s="204"/>
      <c r="P34" s="204"/>
    </row>
    <row r="35" spans="13:16" ht="24" customHeight="1">
      <c r="M35" s="204"/>
      <c r="N35" s="204"/>
      <c r="O35" s="204"/>
      <c r="P35" s="204"/>
    </row>
    <row r="36" spans="13:16" ht="24" customHeight="1">
      <c r="M36" s="204"/>
      <c r="N36" s="204"/>
      <c r="O36" s="204"/>
      <c r="P36" s="204"/>
    </row>
  </sheetData>
  <sheetProtection/>
  <mergeCells count="28">
    <mergeCell ref="J24:L24"/>
    <mergeCell ref="M24:O24"/>
    <mergeCell ref="P24:R24"/>
    <mergeCell ref="D26:F26"/>
    <mergeCell ref="G26:I26"/>
    <mergeCell ref="J26:L26"/>
    <mergeCell ref="M26:O26"/>
    <mergeCell ref="P26:R26"/>
    <mergeCell ref="D17:H17"/>
    <mergeCell ref="D18:H18"/>
    <mergeCell ref="K19:M19"/>
    <mergeCell ref="P19:R19"/>
    <mergeCell ref="C23:C24"/>
    <mergeCell ref="C25:C26"/>
    <mergeCell ref="M23:O23"/>
    <mergeCell ref="M25:O25"/>
    <mergeCell ref="D24:F24"/>
    <mergeCell ref="G24:I24"/>
    <mergeCell ref="D16:H16"/>
    <mergeCell ref="S16:T16"/>
    <mergeCell ref="D19:H19"/>
    <mergeCell ref="S19:T19"/>
    <mergeCell ref="S14:T14"/>
    <mergeCell ref="S15:T15"/>
    <mergeCell ref="S17:T17"/>
    <mergeCell ref="S18:T18"/>
    <mergeCell ref="D14:H14"/>
    <mergeCell ref="D15:H15"/>
  </mergeCells>
  <printOptions horizontalCentered="1"/>
  <pageMargins left="0.5905511811023623" right="0.3937007874015748" top="0.3937007874015748" bottom="0.3937007874015748" header="0.5118110236220472" footer="0.433070866141732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7"/>
  <sheetViews>
    <sheetView view="pageBreakPreview" zoomScaleSheetLayoutView="100" zoomScalePageLayoutView="0" workbookViewId="0" topLeftCell="A1">
      <selection activeCell="E3" sqref="E3"/>
    </sheetView>
  </sheetViews>
  <sheetFormatPr defaultColWidth="8.00390625" defaultRowHeight="13.5"/>
  <cols>
    <col min="1" max="2" width="1.4921875" style="244" customWidth="1"/>
    <col min="3" max="4" width="3.25390625" style="244" customWidth="1"/>
    <col min="5" max="5" width="9.75390625" style="244" customWidth="1"/>
    <col min="6" max="16" width="6.375" style="244" customWidth="1"/>
    <col min="17" max="17" width="1.4921875" style="244" customWidth="1"/>
    <col min="18" max="18" width="3.25390625" style="244" customWidth="1"/>
    <col min="19" max="16384" width="8.00390625" style="244" customWidth="1"/>
  </cols>
  <sheetData>
    <row r="1" spans="1:18" s="205" customFormat="1" ht="17.25">
      <c r="A1" s="199" t="s">
        <v>101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</row>
    <row r="2" spans="1:18" s="205" customFormat="1" ht="15" customHeight="1">
      <c r="A2" s="199"/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</row>
    <row r="3" spans="1:18" s="205" customFormat="1" ht="19.5" customHeight="1">
      <c r="A3" s="212" t="s">
        <v>16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4"/>
      <c r="M3" s="214"/>
      <c r="N3" s="214"/>
      <c r="O3" s="214"/>
      <c r="P3" s="214"/>
      <c r="Q3" s="243"/>
      <c r="R3" s="200"/>
    </row>
    <row r="4" spans="1:18" s="205" customFormat="1" ht="19.5" customHeight="1">
      <c r="A4" s="214" t="str">
        <f>'様式１'!A5</f>
        <v>令和１年７月月報</v>
      </c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00"/>
    </row>
    <row r="5" spans="1:11" s="216" customFormat="1" ht="13.5">
      <c r="A5" s="215"/>
      <c r="B5" s="215"/>
      <c r="C5" s="215"/>
      <c r="D5" s="215"/>
      <c r="E5" s="215"/>
      <c r="F5" s="215"/>
      <c r="G5" s="215"/>
      <c r="H5" s="215"/>
      <c r="I5" s="215"/>
      <c r="J5" s="215"/>
      <c r="K5" s="215"/>
    </row>
    <row r="6" spans="12:16" s="200" customFormat="1" ht="17.25">
      <c r="L6" s="219"/>
      <c r="M6" s="219"/>
      <c r="N6" s="219"/>
      <c r="O6" s="219"/>
      <c r="P6" s="219"/>
    </row>
    <row r="7" spans="12:16" s="200" customFormat="1" ht="17.25">
      <c r="L7" s="219"/>
      <c r="M7" s="219"/>
      <c r="N7" s="204"/>
      <c r="O7" s="209"/>
      <c r="P7" s="209"/>
    </row>
    <row r="8" ht="15" customHeight="1"/>
    <row r="9" spans="1:10" s="205" customFormat="1" ht="18.75" customHeight="1">
      <c r="A9" s="220" t="s">
        <v>23</v>
      </c>
      <c r="B9" s="245"/>
      <c r="C9" s="245"/>
      <c r="D9" s="245"/>
      <c r="E9" s="245"/>
      <c r="F9" s="245"/>
      <c r="G9" s="245"/>
      <c r="H9" s="245"/>
      <c r="I9" s="245"/>
      <c r="J9" s="245"/>
    </row>
    <row r="10" s="245" customFormat="1" ht="18.75" customHeight="1" thickBot="1">
      <c r="B10" s="221" t="s">
        <v>38</v>
      </c>
    </row>
    <row r="11" spans="3:17" s="245" customFormat="1" ht="18.75" customHeight="1">
      <c r="C11" s="165"/>
      <c r="D11" s="166"/>
      <c r="E11" s="167"/>
      <c r="F11" s="168" t="s">
        <v>39</v>
      </c>
      <c r="G11" s="168" t="s">
        <v>40</v>
      </c>
      <c r="H11" s="169" t="s">
        <v>41</v>
      </c>
      <c r="I11" s="170" t="s">
        <v>42</v>
      </c>
      <c r="J11" s="171" t="s">
        <v>10</v>
      </c>
      <c r="K11" s="172" t="s">
        <v>11</v>
      </c>
      <c r="L11" s="172" t="s">
        <v>12</v>
      </c>
      <c r="M11" s="172" t="s">
        <v>13</v>
      </c>
      <c r="N11" s="172" t="s">
        <v>14</v>
      </c>
      <c r="O11" s="173" t="s">
        <v>2</v>
      </c>
      <c r="P11" s="174" t="s">
        <v>43</v>
      </c>
      <c r="Q11" s="205"/>
    </row>
    <row r="12" spans="3:17" s="245" customFormat="1" ht="18.75" customHeight="1">
      <c r="C12" s="175" t="s">
        <v>24</v>
      </c>
      <c r="D12" s="176"/>
      <c r="E12" s="176"/>
      <c r="F12" s="132">
        <f>SUM(F13:F14)</f>
        <v>4753</v>
      </c>
      <c r="G12" s="132">
        <f>SUM(G13:G14)</f>
        <v>3582</v>
      </c>
      <c r="H12" s="132">
        <f>SUM(H13:H14)</f>
        <v>8335</v>
      </c>
      <c r="I12" s="177"/>
      <c r="J12" s="133">
        <f aca="true" t="shared" si="0" ref="J12:O12">SUM(J13:J14)</f>
        <v>4058</v>
      </c>
      <c r="K12" s="133">
        <f t="shared" si="0"/>
        <v>2521</v>
      </c>
      <c r="L12" s="133">
        <f t="shared" si="0"/>
        <v>2860</v>
      </c>
      <c r="M12" s="133">
        <f t="shared" si="0"/>
        <v>1780</v>
      </c>
      <c r="N12" s="133">
        <f t="shared" si="0"/>
        <v>1724</v>
      </c>
      <c r="O12" s="133">
        <f t="shared" si="0"/>
        <v>12943</v>
      </c>
      <c r="P12" s="178">
        <f>H12+O12</f>
        <v>21278</v>
      </c>
      <c r="Q12" s="205"/>
    </row>
    <row r="13" spans="3:17" s="245" customFormat="1" ht="18.75" customHeight="1">
      <c r="C13" s="175"/>
      <c r="D13" s="179" t="s">
        <v>17</v>
      </c>
      <c r="E13" s="180"/>
      <c r="F13" s="132">
        <f>203+427</f>
        <v>630</v>
      </c>
      <c r="G13" s="132">
        <f>156+251</f>
        <v>407</v>
      </c>
      <c r="H13" s="181">
        <f>SUM(F13:G13)</f>
        <v>1037</v>
      </c>
      <c r="I13" s="182"/>
      <c r="J13" s="133">
        <f>162+313</f>
        <v>475</v>
      </c>
      <c r="K13" s="132">
        <f>111+198</f>
        <v>309</v>
      </c>
      <c r="L13" s="132">
        <f>99+164</f>
        <v>263</v>
      </c>
      <c r="M13" s="132">
        <f>50+120</f>
        <v>170</v>
      </c>
      <c r="N13" s="132">
        <f>77+123</f>
        <v>200</v>
      </c>
      <c r="O13" s="132">
        <f>SUM(I13:N13)</f>
        <v>1417</v>
      </c>
      <c r="P13" s="178">
        <f>H13+O13</f>
        <v>2454</v>
      </c>
      <c r="Q13" s="205"/>
    </row>
    <row r="14" spans="3:17" s="245" customFormat="1" ht="18.75" customHeight="1">
      <c r="C14" s="175"/>
      <c r="D14" s="180" t="s">
        <v>25</v>
      </c>
      <c r="E14" s="180"/>
      <c r="F14" s="132">
        <f>831+1384+1310+598</f>
        <v>4123</v>
      </c>
      <c r="G14" s="132">
        <f>535+904+1013+723</f>
        <v>3175</v>
      </c>
      <c r="H14" s="181">
        <f>SUM(F14:G14)</f>
        <v>7298</v>
      </c>
      <c r="I14" s="182"/>
      <c r="J14" s="133">
        <f>580+961+1109+933</f>
        <v>3583</v>
      </c>
      <c r="K14" s="132">
        <f>350+505+674+683</f>
        <v>2212</v>
      </c>
      <c r="L14" s="132">
        <f>318+552+792+935</f>
        <v>2597</v>
      </c>
      <c r="M14" s="132">
        <f>204+321+425+660</f>
        <v>1610</v>
      </c>
      <c r="N14" s="132">
        <f>191+316+417+600</f>
        <v>1524</v>
      </c>
      <c r="O14" s="132">
        <f>SUM(I14:N14)</f>
        <v>11526</v>
      </c>
      <c r="P14" s="178">
        <f>H14+O14</f>
        <v>18824</v>
      </c>
      <c r="Q14" s="205"/>
    </row>
    <row r="15" spans="3:17" s="245" customFormat="1" ht="18.75" customHeight="1">
      <c r="C15" s="175" t="s">
        <v>26</v>
      </c>
      <c r="D15" s="176"/>
      <c r="E15" s="176"/>
      <c r="F15" s="132">
        <v>51</v>
      </c>
      <c r="G15" s="132">
        <v>76</v>
      </c>
      <c r="H15" s="181">
        <f>SUM(F15:G15)</f>
        <v>127</v>
      </c>
      <c r="I15" s="182"/>
      <c r="J15" s="133">
        <v>107</v>
      </c>
      <c r="K15" s="132">
        <v>60</v>
      </c>
      <c r="L15" s="132">
        <v>44</v>
      </c>
      <c r="M15" s="132">
        <v>45</v>
      </c>
      <c r="N15" s="132">
        <v>52</v>
      </c>
      <c r="O15" s="132">
        <f>SUM(I15:N15)</f>
        <v>308</v>
      </c>
      <c r="P15" s="178">
        <f>H15+O15</f>
        <v>435</v>
      </c>
      <c r="Q15" s="205"/>
    </row>
    <row r="16" spans="3:17" s="245" customFormat="1" ht="18.75" customHeight="1" thickBot="1">
      <c r="C16" s="183" t="s">
        <v>27</v>
      </c>
      <c r="D16" s="184"/>
      <c r="E16" s="184"/>
      <c r="F16" s="134">
        <f>F12+F15</f>
        <v>4804</v>
      </c>
      <c r="G16" s="134">
        <f>G12+G15</f>
        <v>3658</v>
      </c>
      <c r="H16" s="185">
        <f>SUM(F16:G16)</f>
        <v>8462</v>
      </c>
      <c r="I16" s="186"/>
      <c r="J16" s="135">
        <f>J12+J15</f>
        <v>4165</v>
      </c>
      <c r="K16" s="134">
        <f>K12+K15</f>
        <v>2581</v>
      </c>
      <c r="L16" s="134">
        <f>L12+L15</f>
        <v>2904</v>
      </c>
      <c r="M16" s="134">
        <f>M12+M15</f>
        <v>1825</v>
      </c>
      <c r="N16" s="134">
        <f>N12+N15</f>
        <v>1776</v>
      </c>
      <c r="O16" s="134">
        <f>SUM(I16:N16)</f>
        <v>13251</v>
      </c>
      <c r="P16" s="187">
        <f>H16+O16</f>
        <v>21713</v>
      </c>
      <c r="Q16" s="205"/>
    </row>
    <row r="17" spans="3:17" s="245" customFormat="1" ht="18.75" customHeight="1">
      <c r="C17" s="246"/>
      <c r="D17" s="247"/>
      <c r="E17" s="247"/>
      <c r="F17" s="203"/>
      <c r="G17" s="203"/>
      <c r="H17" s="203"/>
      <c r="I17" s="203"/>
      <c r="J17" s="248"/>
      <c r="K17" s="248"/>
      <c r="L17" s="248"/>
      <c r="M17" s="248"/>
      <c r="N17" s="248"/>
      <c r="O17" s="248"/>
      <c r="P17" s="248"/>
      <c r="Q17" s="248"/>
    </row>
    <row r="18" spans="2:5" s="245" customFormat="1" ht="18.75" customHeight="1" thickBot="1">
      <c r="B18" s="221" t="s">
        <v>44</v>
      </c>
      <c r="C18" s="246"/>
      <c r="D18" s="246"/>
      <c r="E18" s="246"/>
    </row>
    <row r="19" spans="3:16" s="245" customFormat="1" ht="18.75" customHeight="1">
      <c r="C19" s="249"/>
      <c r="D19" s="250"/>
      <c r="E19" s="251"/>
      <c r="F19" s="339" t="s">
        <v>45</v>
      </c>
      <c r="G19" s="340"/>
      <c r="H19" s="341"/>
      <c r="I19" s="342" t="s">
        <v>46</v>
      </c>
      <c r="J19" s="340"/>
      <c r="K19" s="340"/>
      <c r="L19" s="340"/>
      <c r="M19" s="340"/>
      <c r="N19" s="340"/>
      <c r="O19" s="341"/>
      <c r="P19" s="337" t="s">
        <v>43</v>
      </c>
    </row>
    <row r="20" spans="3:17" s="245" customFormat="1" ht="18.75" customHeight="1">
      <c r="C20" s="252"/>
      <c r="D20" s="176"/>
      <c r="E20" s="253"/>
      <c r="F20" s="254" t="s">
        <v>59</v>
      </c>
      <c r="G20" s="254" t="s">
        <v>60</v>
      </c>
      <c r="H20" s="255" t="s">
        <v>41</v>
      </c>
      <c r="I20" s="256" t="s">
        <v>42</v>
      </c>
      <c r="J20" s="257" t="s">
        <v>10</v>
      </c>
      <c r="K20" s="258" t="s">
        <v>11</v>
      </c>
      <c r="L20" s="258" t="s">
        <v>12</v>
      </c>
      <c r="M20" s="258" t="s">
        <v>13</v>
      </c>
      <c r="N20" s="258" t="s">
        <v>14</v>
      </c>
      <c r="O20" s="259" t="s">
        <v>2</v>
      </c>
      <c r="P20" s="338"/>
      <c r="Q20" s="205"/>
    </row>
    <row r="21" spans="3:17" s="245" customFormat="1" ht="18.75" customHeight="1">
      <c r="C21" s="252" t="s">
        <v>28</v>
      </c>
      <c r="D21" s="176"/>
      <c r="E21" s="176"/>
      <c r="F21" s="132">
        <v>1671</v>
      </c>
      <c r="G21" s="132">
        <v>1886</v>
      </c>
      <c r="H21" s="181">
        <f>SUM(F21:G21)</f>
        <v>3557</v>
      </c>
      <c r="I21" s="260"/>
      <c r="J21" s="133">
        <v>3346</v>
      </c>
      <c r="K21" s="132">
        <v>1976</v>
      </c>
      <c r="L21" s="132">
        <v>1731</v>
      </c>
      <c r="M21" s="132">
        <v>880</v>
      </c>
      <c r="N21" s="132">
        <v>777</v>
      </c>
      <c r="O21" s="261">
        <f>SUM(I21:N21)</f>
        <v>8710</v>
      </c>
      <c r="P21" s="178">
        <f>O21+H21</f>
        <v>12267</v>
      </c>
      <c r="Q21" s="205"/>
    </row>
    <row r="22" spans="3:17" s="245" customFormat="1" ht="18.75" customHeight="1">
      <c r="C22" s="252" t="s">
        <v>29</v>
      </c>
      <c r="D22" s="176"/>
      <c r="E22" s="176"/>
      <c r="F22" s="132">
        <v>21</v>
      </c>
      <c r="G22" s="132">
        <v>54</v>
      </c>
      <c r="H22" s="181">
        <f>SUM(F22:G22)</f>
        <v>75</v>
      </c>
      <c r="I22" s="260"/>
      <c r="J22" s="133">
        <v>86</v>
      </c>
      <c r="K22" s="132">
        <v>50</v>
      </c>
      <c r="L22" s="132">
        <v>28</v>
      </c>
      <c r="M22" s="132">
        <v>26</v>
      </c>
      <c r="N22" s="132">
        <v>33</v>
      </c>
      <c r="O22" s="261">
        <f>SUM(I22:N22)</f>
        <v>223</v>
      </c>
      <c r="P22" s="178">
        <f>O22+H22</f>
        <v>298</v>
      </c>
      <c r="Q22" s="205"/>
    </row>
    <row r="23" spans="3:17" s="245" customFormat="1" ht="18.75" customHeight="1" thickBot="1">
      <c r="C23" s="183" t="s">
        <v>27</v>
      </c>
      <c r="D23" s="184"/>
      <c r="E23" s="184"/>
      <c r="F23" s="134">
        <f>SUM(F21:F22)</f>
        <v>1692</v>
      </c>
      <c r="G23" s="134">
        <f aca="true" t="shared" si="1" ref="G23:N23">SUM(G21:G22)</f>
        <v>1940</v>
      </c>
      <c r="H23" s="185">
        <f>SUM(F23:G23)</f>
        <v>3632</v>
      </c>
      <c r="I23" s="262">
        <f t="shared" si="1"/>
        <v>0</v>
      </c>
      <c r="J23" s="135">
        <f t="shared" si="1"/>
        <v>3432</v>
      </c>
      <c r="K23" s="135">
        <f t="shared" si="1"/>
        <v>2026</v>
      </c>
      <c r="L23" s="134">
        <f t="shared" si="1"/>
        <v>1759</v>
      </c>
      <c r="M23" s="134">
        <f t="shared" si="1"/>
        <v>906</v>
      </c>
      <c r="N23" s="134">
        <f t="shared" si="1"/>
        <v>810</v>
      </c>
      <c r="O23" s="263">
        <f>SUM(I23:N23)</f>
        <v>8933</v>
      </c>
      <c r="P23" s="187">
        <f>O23+H23</f>
        <v>12565</v>
      </c>
      <c r="Q23" s="205"/>
    </row>
    <row r="24" spans="3:5" s="245" customFormat="1" ht="18.75" customHeight="1">
      <c r="C24" s="246"/>
      <c r="D24" s="246"/>
      <c r="E24" s="246"/>
    </row>
    <row r="25" spans="2:5" s="245" customFormat="1" ht="18.75" customHeight="1" thickBot="1">
      <c r="B25" s="221" t="s">
        <v>47</v>
      </c>
      <c r="C25" s="246"/>
      <c r="D25" s="246"/>
      <c r="E25" s="246"/>
    </row>
    <row r="26" spans="3:16" s="245" customFormat="1" ht="18.75" customHeight="1">
      <c r="C26" s="249"/>
      <c r="D26" s="250"/>
      <c r="E26" s="251"/>
      <c r="F26" s="339" t="s">
        <v>45</v>
      </c>
      <c r="G26" s="340"/>
      <c r="H26" s="341"/>
      <c r="I26" s="342" t="s">
        <v>46</v>
      </c>
      <c r="J26" s="343"/>
      <c r="K26" s="340"/>
      <c r="L26" s="340"/>
      <c r="M26" s="340"/>
      <c r="N26" s="340"/>
      <c r="O26" s="341"/>
      <c r="P26" s="337" t="s">
        <v>43</v>
      </c>
    </row>
    <row r="27" spans="3:17" s="245" customFormat="1" ht="18.75" customHeight="1">
      <c r="C27" s="252"/>
      <c r="D27" s="176"/>
      <c r="E27" s="253"/>
      <c r="F27" s="254" t="s">
        <v>59</v>
      </c>
      <c r="G27" s="254" t="s">
        <v>60</v>
      </c>
      <c r="H27" s="255" t="s">
        <v>41</v>
      </c>
      <c r="I27" s="256" t="s">
        <v>42</v>
      </c>
      <c r="J27" s="257" t="s">
        <v>10</v>
      </c>
      <c r="K27" s="258" t="s">
        <v>11</v>
      </c>
      <c r="L27" s="258" t="s">
        <v>12</v>
      </c>
      <c r="M27" s="258" t="s">
        <v>13</v>
      </c>
      <c r="N27" s="258" t="s">
        <v>14</v>
      </c>
      <c r="O27" s="259" t="s">
        <v>2</v>
      </c>
      <c r="P27" s="338"/>
      <c r="Q27" s="205"/>
    </row>
    <row r="28" spans="3:17" s="245" customFormat="1" ht="18.75" customHeight="1">
      <c r="C28" s="252" t="s">
        <v>28</v>
      </c>
      <c r="D28" s="176"/>
      <c r="E28" s="176"/>
      <c r="F28" s="132">
        <v>6</v>
      </c>
      <c r="G28" s="132">
        <v>20</v>
      </c>
      <c r="H28" s="181">
        <f>SUM(F28:G28)</f>
        <v>26</v>
      </c>
      <c r="I28" s="260"/>
      <c r="J28" s="133">
        <v>785</v>
      </c>
      <c r="K28" s="132">
        <v>506</v>
      </c>
      <c r="L28" s="132">
        <v>465</v>
      </c>
      <c r="M28" s="132">
        <v>211</v>
      </c>
      <c r="N28" s="132">
        <v>172</v>
      </c>
      <c r="O28" s="261">
        <f>SUM(I28:N28)</f>
        <v>2139</v>
      </c>
      <c r="P28" s="178">
        <f>O28+H28</f>
        <v>2165</v>
      </c>
      <c r="Q28" s="205"/>
    </row>
    <row r="29" spans="3:17" s="245" customFormat="1" ht="18.75" customHeight="1">
      <c r="C29" s="252" t="s">
        <v>29</v>
      </c>
      <c r="D29" s="176"/>
      <c r="E29" s="176"/>
      <c r="F29" s="132">
        <v>0</v>
      </c>
      <c r="G29" s="132">
        <v>0</v>
      </c>
      <c r="H29" s="181">
        <f>SUM(F29:G29)</f>
        <v>0</v>
      </c>
      <c r="I29" s="260"/>
      <c r="J29" s="133">
        <v>13</v>
      </c>
      <c r="K29" s="132">
        <v>6</v>
      </c>
      <c r="L29" s="132">
        <v>3</v>
      </c>
      <c r="M29" s="132">
        <v>9</v>
      </c>
      <c r="N29" s="132">
        <v>3</v>
      </c>
      <c r="O29" s="261">
        <f>SUM(I29:N29)</f>
        <v>34</v>
      </c>
      <c r="P29" s="178">
        <f>O29+H29</f>
        <v>34</v>
      </c>
      <c r="Q29" s="205"/>
    </row>
    <row r="30" spans="3:17" s="245" customFormat="1" ht="18.75" customHeight="1" thickBot="1">
      <c r="C30" s="183" t="s">
        <v>27</v>
      </c>
      <c r="D30" s="184"/>
      <c r="E30" s="184"/>
      <c r="F30" s="134">
        <f>SUM(F28:F29)</f>
        <v>6</v>
      </c>
      <c r="G30" s="134">
        <f>SUM(G28:G29)</f>
        <v>20</v>
      </c>
      <c r="H30" s="185">
        <f>SUM(F30:G30)</f>
        <v>26</v>
      </c>
      <c r="I30" s="262">
        <f aca="true" t="shared" si="2" ref="I30:N30">SUM(I28:I29)</f>
        <v>0</v>
      </c>
      <c r="J30" s="135">
        <f t="shared" si="2"/>
        <v>798</v>
      </c>
      <c r="K30" s="134">
        <f t="shared" si="2"/>
        <v>512</v>
      </c>
      <c r="L30" s="134">
        <f t="shared" si="2"/>
        <v>468</v>
      </c>
      <c r="M30" s="134">
        <f t="shared" si="2"/>
        <v>220</v>
      </c>
      <c r="N30" s="134">
        <f t="shared" si="2"/>
        <v>175</v>
      </c>
      <c r="O30" s="263">
        <f>SUM(I30:N30)</f>
        <v>2173</v>
      </c>
      <c r="P30" s="187">
        <f>O30+H30</f>
        <v>2199</v>
      </c>
      <c r="Q30" s="205"/>
    </row>
    <row r="31" s="245" customFormat="1" ht="18.75" customHeight="1"/>
    <row r="32" s="245" customFormat="1" ht="18.75" customHeight="1" thickBot="1">
      <c r="B32" s="221" t="s">
        <v>48</v>
      </c>
    </row>
    <row r="33" spans="2:15" s="245" customFormat="1" ht="18.75" customHeight="1">
      <c r="B33" s="221"/>
      <c r="C33" s="249"/>
      <c r="D33" s="250"/>
      <c r="E33" s="251"/>
      <c r="F33" s="339" t="s">
        <v>45</v>
      </c>
      <c r="G33" s="340"/>
      <c r="H33" s="341"/>
      <c r="I33" s="344" t="s">
        <v>37</v>
      </c>
      <c r="J33" s="340"/>
      <c r="K33" s="340"/>
      <c r="L33" s="340"/>
      <c r="M33" s="340"/>
      <c r="N33" s="341"/>
      <c r="O33" s="337" t="s">
        <v>43</v>
      </c>
    </row>
    <row r="34" spans="2:15" s="245" customFormat="1" ht="18.75" customHeight="1" thickBot="1">
      <c r="B34" s="221"/>
      <c r="C34" s="252"/>
      <c r="D34" s="176"/>
      <c r="E34" s="253"/>
      <c r="F34" s="264" t="s">
        <v>59</v>
      </c>
      <c r="G34" s="264" t="s">
        <v>60</v>
      </c>
      <c r="H34" s="265" t="s">
        <v>41</v>
      </c>
      <c r="I34" s="266" t="s">
        <v>10</v>
      </c>
      <c r="J34" s="267" t="s">
        <v>11</v>
      </c>
      <c r="K34" s="267" t="s">
        <v>12</v>
      </c>
      <c r="L34" s="267" t="s">
        <v>13</v>
      </c>
      <c r="M34" s="267" t="s">
        <v>14</v>
      </c>
      <c r="N34" s="268" t="s">
        <v>2</v>
      </c>
      <c r="O34" s="347"/>
    </row>
    <row r="35" spans="3:15" s="245" customFormat="1" ht="18.75" customHeight="1">
      <c r="C35" s="345" t="s">
        <v>30</v>
      </c>
      <c r="D35" s="340"/>
      <c r="E35" s="346"/>
      <c r="F35" s="136">
        <f>SUM(F36:F37)</f>
        <v>0</v>
      </c>
      <c r="G35" s="136">
        <f>SUM(G36:G37)</f>
        <v>0</v>
      </c>
      <c r="H35" s="188">
        <f aca="true" t="shared" si="3" ref="H35:H46">SUM(F35:G35)</f>
        <v>0</v>
      </c>
      <c r="I35" s="136">
        <f aca="true" t="shared" si="4" ref="I35:N35">I36+I37</f>
        <v>8</v>
      </c>
      <c r="J35" s="136">
        <f t="shared" si="4"/>
        <v>51</v>
      </c>
      <c r="K35" s="136">
        <f t="shared" si="4"/>
        <v>589</v>
      </c>
      <c r="L35" s="136">
        <f t="shared" si="4"/>
        <v>485</v>
      </c>
      <c r="M35" s="136">
        <f t="shared" si="4"/>
        <v>471</v>
      </c>
      <c r="N35" s="136">
        <f t="shared" si="4"/>
        <v>1604</v>
      </c>
      <c r="O35" s="269">
        <f aca="true" t="shared" si="5" ref="O35:O46">SUM(H35+N35)</f>
        <v>1604</v>
      </c>
    </row>
    <row r="36" spans="3:15" s="245" customFormat="1" ht="18.75" customHeight="1">
      <c r="C36" s="270" t="s">
        <v>28</v>
      </c>
      <c r="D36" s="271"/>
      <c r="E36" s="272"/>
      <c r="F36" s="133">
        <v>0</v>
      </c>
      <c r="G36" s="133">
        <v>0</v>
      </c>
      <c r="H36" s="181">
        <f t="shared" si="3"/>
        <v>0</v>
      </c>
      <c r="I36" s="133">
        <v>8</v>
      </c>
      <c r="J36" s="132">
        <v>50</v>
      </c>
      <c r="K36" s="132">
        <v>588</v>
      </c>
      <c r="L36" s="132">
        <v>479</v>
      </c>
      <c r="M36" s="132">
        <v>471</v>
      </c>
      <c r="N36" s="261">
        <f>SUM(I36:M36)</f>
        <v>1596</v>
      </c>
      <c r="O36" s="178">
        <f t="shared" si="5"/>
        <v>1596</v>
      </c>
    </row>
    <row r="37" spans="3:15" s="245" customFormat="1" ht="18.75" customHeight="1" thickBot="1">
      <c r="C37" s="270" t="s">
        <v>29</v>
      </c>
      <c r="D37" s="271"/>
      <c r="E37" s="273"/>
      <c r="F37" s="135">
        <v>0</v>
      </c>
      <c r="G37" s="135">
        <v>0</v>
      </c>
      <c r="H37" s="185">
        <f t="shared" si="3"/>
        <v>0</v>
      </c>
      <c r="I37" s="135">
        <v>0</v>
      </c>
      <c r="J37" s="134">
        <v>1</v>
      </c>
      <c r="K37" s="134">
        <v>1</v>
      </c>
      <c r="L37" s="134">
        <v>6</v>
      </c>
      <c r="M37" s="134">
        <v>0</v>
      </c>
      <c r="N37" s="261">
        <f>SUM(I37:M37)</f>
        <v>8</v>
      </c>
      <c r="O37" s="187">
        <f t="shared" si="5"/>
        <v>8</v>
      </c>
    </row>
    <row r="38" spans="3:15" s="245" customFormat="1" ht="18.75" customHeight="1">
      <c r="C38" s="274" t="s">
        <v>49</v>
      </c>
      <c r="D38" s="275"/>
      <c r="E38" s="166"/>
      <c r="F38" s="136">
        <f>SUM(F39:F40)</f>
        <v>0</v>
      </c>
      <c r="G38" s="136">
        <f>SUM(G39:G40)</f>
        <v>0</v>
      </c>
      <c r="H38" s="188">
        <f t="shared" si="3"/>
        <v>0</v>
      </c>
      <c r="I38" s="136">
        <f aca="true" t="shared" si="6" ref="I38:N38">I39+I40</f>
        <v>124</v>
      </c>
      <c r="J38" s="136">
        <f t="shared" si="6"/>
        <v>161</v>
      </c>
      <c r="K38" s="136">
        <f t="shared" si="6"/>
        <v>284</v>
      </c>
      <c r="L38" s="136">
        <f t="shared" si="6"/>
        <v>185</v>
      </c>
      <c r="M38" s="136">
        <f t="shared" si="6"/>
        <v>148</v>
      </c>
      <c r="N38" s="136">
        <f t="shared" si="6"/>
        <v>902</v>
      </c>
      <c r="O38" s="269">
        <f t="shared" si="5"/>
        <v>902</v>
      </c>
    </row>
    <row r="39" spans="3:15" s="245" customFormat="1" ht="18.75" customHeight="1">
      <c r="C39" s="270" t="s">
        <v>28</v>
      </c>
      <c r="D39" s="271"/>
      <c r="E39" s="271"/>
      <c r="F39" s="133">
        <v>0</v>
      </c>
      <c r="G39" s="133">
        <v>0</v>
      </c>
      <c r="H39" s="181">
        <f t="shared" si="3"/>
        <v>0</v>
      </c>
      <c r="I39" s="133">
        <v>123</v>
      </c>
      <c r="J39" s="132">
        <v>158</v>
      </c>
      <c r="K39" s="132">
        <v>282</v>
      </c>
      <c r="L39" s="132">
        <v>182</v>
      </c>
      <c r="M39" s="132">
        <v>142</v>
      </c>
      <c r="N39" s="261">
        <f>SUM(I39:M39)</f>
        <v>887</v>
      </c>
      <c r="O39" s="178">
        <f t="shared" si="5"/>
        <v>887</v>
      </c>
    </row>
    <row r="40" spans="3:15" s="245" customFormat="1" ht="18.75" customHeight="1" thickBot="1">
      <c r="C40" s="270" t="s">
        <v>29</v>
      </c>
      <c r="D40" s="271"/>
      <c r="E40" s="271"/>
      <c r="F40" s="135">
        <v>0</v>
      </c>
      <c r="G40" s="135">
        <v>0</v>
      </c>
      <c r="H40" s="185">
        <f t="shared" si="3"/>
        <v>0</v>
      </c>
      <c r="I40" s="135">
        <v>1</v>
      </c>
      <c r="J40" s="134">
        <v>3</v>
      </c>
      <c r="K40" s="134">
        <v>2</v>
      </c>
      <c r="L40" s="134">
        <v>3</v>
      </c>
      <c r="M40" s="134">
        <v>6</v>
      </c>
      <c r="N40" s="263">
        <f>SUM(I40:M40)</f>
        <v>15</v>
      </c>
      <c r="O40" s="187">
        <f t="shared" si="5"/>
        <v>15</v>
      </c>
    </row>
    <row r="41" spans="3:15" s="245" customFormat="1" ht="18.75" customHeight="1">
      <c r="C41" s="345" t="s">
        <v>50</v>
      </c>
      <c r="D41" s="340"/>
      <c r="E41" s="346"/>
      <c r="F41" s="136">
        <f>SUM(F42:F43)</f>
        <v>0</v>
      </c>
      <c r="G41" s="136">
        <f>SUM(G42:G43)</f>
        <v>0</v>
      </c>
      <c r="H41" s="188">
        <f t="shared" si="3"/>
        <v>0</v>
      </c>
      <c r="I41" s="136">
        <f aca="true" t="shared" si="7" ref="I41:N41">I42+I43</f>
        <v>1</v>
      </c>
      <c r="J41" s="136">
        <f>J42+J43</f>
        <v>1</v>
      </c>
      <c r="K41" s="136">
        <f>K42+K43</f>
        <v>1</v>
      </c>
      <c r="L41" s="136">
        <f t="shared" si="7"/>
        <v>10</v>
      </c>
      <c r="M41" s="136">
        <f t="shared" si="7"/>
        <v>34</v>
      </c>
      <c r="N41" s="136">
        <f t="shared" si="7"/>
        <v>47</v>
      </c>
      <c r="O41" s="269">
        <f t="shared" si="5"/>
        <v>47</v>
      </c>
    </row>
    <row r="42" spans="3:15" s="245" customFormat="1" ht="18.75" customHeight="1">
      <c r="C42" s="270" t="s">
        <v>28</v>
      </c>
      <c r="D42" s="271"/>
      <c r="E42" s="271"/>
      <c r="F42" s="133">
        <v>0</v>
      </c>
      <c r="G42" s="133">
        <v>0</v>
      </c>
      <c r="H42" s="181">
        <f t="shared" si="3"/>
        <v>0</v>
      </c>
      <c r="I42" s="133">
        <v>1</v>
      </c>
      <c r="J42" s="132">
        <v>1</v>
      </c>
      <c r="K42" s="132">
        <v>1</v>
      </c>
      <c r="L42" s="132">
        <v>10</v>
      </c>
      <c r="M42" s="132">
        <v>31</v>
      </c>
      <c r="N42" s="261">
        <f>SUM(I42:M42)</f>
        <v>44</v>
      </c>
      <c r="O42" s="178">
        <f t="shared" si="5"/>
        <v>44</v>
      </c>
    </row>
    <row r="43" spans="3:15" s="245" customFormat="1" ht="18.75" customHeight="1" thickBot="1">
      <c r="C43" s="276" t="s">
        <v>29</v>
      </c>
      <c r="D43" s="277"/>
      <c r="E43" s="277"/>
      <c r="F43" s="135">
        <v>0</v>
      </c>
      <c r="G43" s="135">
        <v>0</v>
      </c>
      <c r="H43" s="185">
        <f t="shared" si="3"/>
        <v>0</v>
      </c>
      <c r="I43" s="135">
        <v>0</v>
      </c>
      <c r="J43" s="134">
        <v>0</v>
      </c>
      <c r="K43" s="134">
        <v>0</v>
      </c>
      <c r="L43" s="134">
        <v>0</v>
      </c>
      <c r="M43" s="134">
        <v>3</v>
      </c>
      <c r="N43" s="190">
        <f>SUM(I43:M43)</f>
        <v>3</v>
      </c>
      <c r="O43" s="187">
        <f t="shared" si="5"/>
        <v>3</v>
      </c>
    </row>
    <row r="44" spans="3:15" s="245" customFormat="1" ht="18.75" customHeight="1">
      <c r="C44" s="345" t="s">
        <v>104</v>
      </c>
      <c r="D44" s="340"/>
      <c r="E44" s="346"/>
      <c r="F44" s="278">
        <f>SUM(F45:F46)</f>
        <v>0</v>
      </c>
      <c r="G44" s="278">
        <f>SUM(G45:G46)</f>
        <v>0</v>
      </c>
      <c r="H44" s="188">
        <f>SUM(F44:G44)</f>
        <v>0</v>
      </c>
      <c r="I44" s="149">
        <f aca="true" t="shared" si="8" ref="I44:N44">I45+I46</f>
        <v>0</v>
      </c>
      <c r="J44" s="136">
        <f>J45+J46</f>
        <v>0</v>
      </c>
      <c r="K44" s="136">
        <f>K45+K46</f>
        <v>3</v>
      </c>
      <c r="L44" s="136">
        <f t="shared" si="8"/>
        <v>7</v>
      </c>
      <c r="M44" s="136">
        <f t="shared" si="8"/>
        <v>17</v>
      </c>
      <c r="N44" s="188">
        <f t="shared" si="8"/>
        <v>27</v>
      </c>
      <c r="O44" s="279">
        <f>SUM(H44+N44)</f>
        <v>27</v>
      </c>
    </row>
    <row r="45" spans="3:15" s="245" customFormat="1" ht="18.75" customHeight="1">
      <c r="C45" s="270" t="s">
        <v>28</v>
      </c>
      <c r="D45" s="271"/>
      <c r="E45" s="271"/>
      <c r="F45" s="137">
        <v>0</v>
      </c>
      <c r="G45" s="137">
        <v>0</v>
      </c>
      <c r="H45" s="189">
        <f t="shared" si="3"/>
        <v>0</v>
      </c>
      <c r="I45" s="280">
        <v>0</v>
      </c>
      <c r="J45" s="281">
        <v>0</v>
      </c>
      <c r="K45" s="281">
        <v>3</v>
      </c>
      <c r="L45" s="281">
        <v>7</v>
      </c>
      <c r="M45" s="281">
        <v>17</v>
      </c>
      <c r="N45" s="189">
        <f>SUM(I45:M45)</f>
        <v>27</v>
      </c>
      <c r="O45" s="193">
        <f t="shared" si="5"/>
        <v>27</v>
      </c>
    </row>
    <row r="46" spans="3:15" s="245" customFormat="1" ht="18.75" customHeight="1" thickBot="1">
      <c r="C46" s="276" t="s">
        <v>29</v>
      </c>
      <c r="D46" s="277"/>
      <c r="E46" s="277"/>
      <c r="F46" s="191">
        <v>0</v>
      </c>
      <c r="G46" s="191">
        <v>0</v>
      </c>
      <c r="H46" s="190">
        <f t="shared" si="3"/>
        <v>0</v>
      </c>
      <c r="I46" s="282">
        <v>0</v>
      </c>
      <c r="J46" s="148">
        <v>0</v>
      </c>
      <c r="K46" s="148">
        <v>0</v>
      </c>
      <c r="L46" s="148">
        <v>0</v>
      </c>
      <c r="M46" s="148">
        <v>0</v>
      </c>
      <c r="N46" s="190">
        <f>SUM(I46:M46)</f>
        <v>0</v>
      </c>
      <c r="O46" s="283">
        <f t="shared" si="5"/>
        <v>0</v>
      </c>
    </row>
    <row r="47" spans="3:15" s="245" customFormat="1" ht="18.75" customHeight="1" thickBot="1">
      <c r="C47" s="284" t="s">
        <v>27</v>
      </c>
      <c r="D47" s="285"/>
      <c r="E47" s="285"/>
      <c r="F47" s="286">
        <v>0</v>
      </c>
      <c r="G47" s="286">
        <v>0</v>
      </c>
      <c r="H47" s="287">
        <v>0</v>
      </c>
      <c r="I47" s="192">
        <v>133</v>
      </c>
      <c r="J47" s="192">
        <v>213</v>
      </c>
      <c r="K47" s="192">
        <v>870</v>
      </c>
      <c r="L47" s="192">
        <v>682</v>
      </c>
      <c r="M47" s="192">
        <v>670</v>
      </c>
      <c r="N47" s="192">
        <f>SUM(I47:M47)</f>
        <v>2568</v>
      </c>
      <c r="O47" s="288">
        <f>SUM(N47)</f>
        <v>2568</v>
      </c>
    </row>
    <row r="48" s="245" customFormat="1" ht="12"/>
  </sheetData>
  <sheetProtection/>
  <mergeCells count="12">
    <mergeCell ref="I33:N33"/>
    <mergeCell ref="C44:E44"/>
    <mergeCell ref="C41:E41"/>
    <mergeCell ref="C35:E35"/>
    <mergeCell ref="F33:H33"/>
    <mergeCell ref="O33:O34"/>
    <mergeCell ref="P19:P20"/>
    <mergeCell ref="P26:P27"/>
    <mergeCell ref="F19:H19"/>
    <mergeCell ref="F26:H26"/>
    <mergeCell ref="I19:O19"/>
    <mergeCell ref="I26:O26"/>
  </mergeCells>
  <printOptions horizontalCentered="1"/>
  <pageMargins left="0.5905511811023623" right="0.3937007874015748" top="0.5905511811023623" bottom="0.3937007874015748" header="0.5118110236220472" footer="0.5118110236220472"/>
  <pageSetup horizontalDpi="600" verticalDpi="600" orientation="portrait" paperSize="9" scale="97" r:id="rId1"/>
  <ignoredErrors>
    <ignoredError sqref="F41:G41" formulaRange="1"/>
    <ignoredError sqref="H30 H35 H38 H4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2:Q182"/>
  <sheetViews>
    <sheetView view="pageBreakPreview" zoomScale="80" zoomScaleNormal="75" zoomScaleSheetLayoutView="80" workbookViewId="0" topLeftCell="A1">
      <selection activeCell="E3" sqref="E3"/>
    </sheetView>
  </sheetViews>
  <sheetFormatPr defaultColWidth="9.00390625" defaultRowHeight="13.5"/>
  <cols>
    <col min="1" max="4" width="1.4921875" style="59" customWidth="1"/>
    <col min="5" max="5" width="33.625" style="59" customWidth="1"/>
    <col min="6" max="16" width="13.125" style="59" customWidth="1"/>
    <col min="17" max="16384" width="9.00390625" style="194" customWidth="1"/>
  </cols>
  <sheetData>
    <row r="2" ht="13.5">
      <c r="A2" s="59" t="s">
        <v>146</v>
      </c>
    </row>
    <row r="3" spans="2:9" ht="13.5">
      <c r="B3" s="59" t="s">
        <v>147</v>
      </c>
      <c r="H3" s="195" t="s">
        <v>136</v>
      </c>
      <c r="I3" s="196"/>
    </row>
    <row r="4" spans="3:9" ht="13.5">
      <c r="C4" s="59" t="s">
        <v>148</v>
      </c>
      <c r="H4" s="197" t="s">
        <v>149</v>
      </c>
      <c r="I4" s="196"/>
    </row>
    <row r="5" ht="13.5">
      <c r="D5" s="59" t="s">
        <v>150</v>
      </c>
    </row>
    <row r="6" ht="13.5" customHeight="1" thickBot="1"/>
    <row r="7" spans="3:16" ht="17.25" customHeight="1">
      <c r="C7" s="60" t="s">
        <v>82</v>
      </c>
      <c r="D7" s="61"/>
      <c r="E7" s="61"/>
      <c r="F7" s="62" t="s">
        <v>45</v>
      </c>
      <c r="G7" s="63"/>
      <c r="H7" s="64"/>
      <c r="I7" s="65" t="s">
        <v>46</v>
      </c>
      <c r="J7" s="63"/>
      <c r="K7" s="63"/>
      <c r="L7" s="63"/>
      <c r="M7" s="63"/>
      <c r="N7" s="63"/>
      <c r="O7" s="64"/>
      <c r="P7" s="66" t="s">
        <v>43</v>
      </c>
    </row>
    <row r="8" spans="3:16" ht="17.25" customHeight="1">
      <c r="C8" s="67"/>
      <c r="D8" s="68"/>
      <c r="E8" s="68"/>
      <c r="F8" s="69" t="s">
        <v>151</v>
      </c>
      <c r="G8" s="70" t="s">
        <v>152</v>
      </c>
      <c r="H8" s="71" t="s">
        <v>41</v>
      </c>
      <c r="I8" s="72" t="s">
        <v>42</v>
      </c>
      <c r="J8" s="70" t="s">
        <v>10</v>
      </c>
      <c r="K8" s="69" t="s">
        <v>11</v>
      </c>
      <c r="L8" s="69" t="s">
        <v>12</v>
      </c>
      <c r="M8" s="69" t="s">
        <v>13</v>
      </c>
      <c r="N8" s="70" t="s">
        <v>14</v>
      </c>
      <c r="O8" s="71" t="s">
        <v>2</v>
      </c>
      <c r="P8" s="73"/>
    </row>
    <row r="9" spans="3:16" ht="17.25" customHeight="1">
      <c r="C9" s="74" t="s">
        <v>83</v>
      </c>
      <c r="D9" s="75"/>
      <c r="E9" s="75"/>
      <c r="F9" s="76">
        <f aca="true" t="shared" si="0" ref="F9:P9">F10+F16+F19+F24+F28+F29</f>
        <v>3748</v>
      </c>
      <c r="G9" s="77">
        <f t="shared" si="0"/>
        <v>4694</v>
      </c>
      <c r="H9" s="78">
        <f t="shared" si="0"/>
        <v>8442</v>
      </c>
      <c r="I9" s="79">
        <f t="shared" si="0"/>
        <v>0</v>
      </c>
      <c r="J9" s="77">
        <f t="shared" si="0"/>
        <v>11147</v>
      </c>
      <c r="K9" s="76">
        <f t="shared" si="0"/>
        <v>7371</v>
      </c>
      <c r="L9" s="76">
        <f t="shared" si="0"/>
        <v>6818</v>
      </c>
      <c r="M9" s="76">
        <f t="shared" si="0"/>
        <v>3835</v>
      </c>
      <c r="N9" s="77">
        <f t="shared" si="0"/>
        <v>3906</v>
      </c>
      <c r="O9" s="76">
        <f t="shared" si="0"/>
        <v>33077</v>
      </c>
      <c r="P9" s="80">
        <f t="shared" si="0"/>
        <v>41519</v>
      </c>
    </row>
    <row r="10" spans="3:16" ht="17.25" customHeight="1">
      <c r="C10" s="81"/>
      <c r="D10" s="82" t="s">
        <v>123</v>
      </c>
      <c r="E10" s="83"/>
      <c r="F10" s="84">
        <f aca="true" t="shared" si="1" ref="F10:P10">SUM(F11:F15)</f>
        <v>610</v>
      </c>
      <c r="G10" s="85">
        <f t="shared" si="1"/>
        <v>1100</v>
      </c>
      <c r="H10" s="86">
        <f t="shared" si="1"/>
        <v>1710</v>
      </c>
      <c r="I10" s="87">
        <f t="shared" si="1"/>
        <v>0</v>
      </c>
      <c r="J10" s="85">
        <f t="shared" si="1"/>
        <v>3922</v>
      </c>
      <c r="K10" s="84">
        <f t="shared" si="1"/>
        <v>2773</v>
      </c>
      <c r="L10" s="84">
        <f t="shared" si="1"/>
        <v>2787</v>
      </c>
      <c r="M10" s="84">
        <f t="shared" si="1"/>
        <v>1744</v>
      </c>
      <c r="N10" s="85">
        <f t="shared" si="1"/>
        <v>2138</v>
      </c>
      <c r="O10" s="84">
        <f t="shared" si="1"/>
        <v>13364</v>
      </c>
      <c r="P10" s="88">
        <f t="shared" si="1"/>
        <v>15074</v>
      </c>
    </row>
    <row r="11" spans="3:16" ht="17.25" customHeight="1">
      <c r="C11" s="81"/>
      <c r="D11" s="89"/>
      <c r="E11" s="90" t="s">
        <v>124</v>
      </c>
      <c r="F11" s="91">
        <f>SUM('[1]様式2償還'!F11,'[1]様式2現物'!F11)</f>
        <v>1</v>
      </c>
      <c r="G11" s="92">
        <f>SUM('[1]様式2償還'!G11,'[1]様式2現物'!G11)</f>
        <v>0</v>
      </c>
      <c r="H11" s="86">
        <f aca="true" t="shared" si="2" ref="H11:H39">SUM(F11:G11)</f>
        <v>1</v>
      </c>
      <c r="I11" s="93">
        <f>SUM('[1]様式2償還'!I11,'[1]様式2現物'!I11)</f>
        <v>0</v>
      </c>
      <c r="J11" s="92">
        <f>SUM('[1]様式2償還'!J11,'[1]様式2現物'!J11)</f>
        <v>1678</v>
      </c>
      <c r="K11" s="91">
        <f>SUM('[1]様式2償還'!K11,'[1]様式2現物'!K11)</f>
        <v>999</v>
      </c>
      <c r="L11" s="91">
        <f>SUM('[1]様式2償還'!L11,'[1]様式2現物'!L11)</f>
        <v>936</v>
      </c>
      <c r="M11" s="91">
        <f>SUM('[1]様式2償還'!M11,'[1]様式2現物'!M11)</f>
        <v>502</v>
      </c>
      <c r="N11" s="92">
        <f>SUM('[1]様式2償還'!N11,'[1]様式2現物'!N11)</f>
        <v>613</v>
      </c>
      <c r="O11" s="84">
        <f aca="true" t="shared" si="3" ref="O11:O44">SUM(I11:N11)</f>
        <v>4728</v>
      </c>
      <c r="P11" s="88">
        <f aca="true" t="shared" si="4" ref="P11:P44">H11+O11</f>
        <v>4729</v>
      </c>
    </row>
    <row r="12" spans="3:16" ht="17.25" customHeight="1">
      <c r="C12" s="81"/>
      <c r="D12" s="89"/>
      <c r="E12" s="90" t="s">
        <v>125</v>
      </c>
      <c r="F12" s="91">
        <f>SUM('[1]様式2償還'!F12,'[1]様式2現物'!F12)</f>
        <v>3</v>
      </c>
      <c r="G12" s="92">
        <f>SUM('[1]様式2償還'!G12,'[1]様式2現物'!G12)</f>
        <v>2</v>
      </c>
      <c r="H12" s="86">
        <f t="shared" si="2"/>
        <v>5</v>
      </c>
      <c r="I12" s="93">
        <f>SUM('[1]様式2償還'!I12,'[1]様式2現物'!I12)</f>
        <v>0</v>
      </c>
      <c r="J12" s="92">
        <f>SUM('[1]様式2償還'!J12,'[1]様式2現物'!J12)</f>
        <v>10</v>
      </c>
      <c r="K12" s="91">
        <f>SUM('[1]様式2償還'!K12,'[1]様式2現物'!K12)</f>
        <v>17</v>
      </c>
      <c r="L12" s="91">
        <f>SUM('[1]様式2償還'!L12,'[1]様式2現物'!L12)</f>
        <v>29</v>
      </c>
      <c r="M12" s="91">
        <f>SUM('[1]様式2償還'!M12,'[1]様式2現物'!M12)</f>
        <v>41</v>
      </c>
      <c r="N12" s="92">
        <f>SUM('[1]様式2償還'!N12,'[1]様式2現物'!N12)</f>
        <v>178</v>
      </c>
      <c r="O12" s="84">
        <f t="shared" si="3"/>
        <v>275</v>
      </c>
      <c r="P12" s="88">
        <f t="shared" si="4"/>
        <v>280</v>
      </c>
    </row>
    <row r="13" spans="3:16" ht="17.25" customHeight="1">
      <c r="C13" s="81"/>
      <c r="D13" s="89"/>
      <c r="E13" s="90" t="s">
        <v>126</v>
      </c>
      <c r="F13" s="91">
        <f>SUM('[1]様式2償還'!F13,'[1]様式2現物'!F13)</f>
        <v>270</v>
      </c>
      <c r="G13" s="92">
        <f>SUM('[1]様式2償還'!G13,'[1]様式2現物'!G13)</f>
        <v>459</v>
      </c>
      <c r="H13" s="86">
        <f t="shared" si="2"/>
        <v>729</v>
      </c>
      <c r="I13" s="93">
        <f>SUM('[1]様式2償還'!I13,'[1]様式2現物'!I13)</f>
        <v>0</v>
      </c>
      <c r="J13" s="92">
        <f>SUM('[1]様式2償還'!J13,'[1]様式2現物'!J13)</f>
        <v>876</v>
      </c>
      <c r="K13" s="91">
        <f>SUM('[1]様式2償還'!K13,'[1]様式2現物'!K13)</f>
        <v>576</v>
      </c>
      <c r="L13" s="91">
        <f>SUM('[1]様式2償還'!L13,'[1]様式2現物'!L13)</f>
        <v>524</v>
      </c>
      <c r="M13" s="91">
        <f>SUM('[1]様式2償還'!M13,'[1]様式2現物'!M13)</f>
        <v>318</v>
      </c>
      <c r="N13" s="92">
        <f>SUM('[1]様式2償還'!N13,'[1]様式2現物'!N13)</f>
        <v>398</v>
      </c>
      <c r="O13" s="84">
        <f t="shared" si="3"/>
        <v>2692</v>
      </c>
      <c r="P13" s="88">
        <f t="shared" si="4"/>
        <v>3421</v>
      </c>
    </row>
    <row r="14" spans="3:16" ht="17.25" customHeight="1">
      <c r="C14" s="81"/>
      <c r="D14" s="89"/>
      <c r="E14" s="90" t="s">
        <v>127</v>
      </c>
      <c r="F14" s="91">
        <f>SUM('[1]様式2償還'!F14,'[1]様式2現物'!F14)</f>
        <v>30</v>
      </c>
      <c r="G14" s="92">
        <f>SUM('[1]様式2償還'!G14,'[1]様式2現物'!G14)</f>
        <v>75</v>
      </c>
      <c r="H14" s="86">
        <f t="shared" si="2"/>
        <v>105</v>
      </c>
      <c r="I14" s="93">
        <f>SUM('[1]様式2償還'!I14,'[1]様式2現物'!I14)</f>
        <v>0</v>
      </c>
      <c r="J14" s="92">
        <f>SUM('[1]様式2償還'!J14,'[1]様式2現物'!J14)</f>
        <v>78</v>
      </c>
      <c r="K14" s="91">
        <f>SUM('[1]様式2償還'!K14,'[1]様式2現物'!K14)</f>
        <v>68</v>
      </c>
      <c r="L14" s="91">
        <f>SUM('[1]様式2償還'!L14,'[1]様式2現物'!L14)</f>
        <v>52</v>
      </c>
      <c r="M14" s="91">
        <f>SUM('[1]様式2償還'!M14,'[1]様式2現物'!M14)</f>
        <v>28</v>
      </c>
      <c r="N14" s="92">
        <f>SUM('[1]様式2償還'!N14,'[1]様式2現物'!N14)</f>
        <v>42</v>
      </c>
      <c r="O14" s="84">
        <f t="shared" si="3"/>
        <v>268</v>
      </c>
      <c r="P14" s="88">
        <f t="shared" si="4"/>
        <v>373</v>
      </c>
    </row>
    <row r="15" spans="3:16" ht="17.25" customHeight="1">
      <c r="C15" s="81"/>
      <c r="D15" s="89"/>
      <c r="E15" s="90" t="s">
        <v>128</v>
      </c>
      <c r="F15" s="91">
        <f>SUM('[1]様式2償還'!F15,'[1]様式2現物'!F15)</f>
        <v>306</v>
      </c>
      <c r="G15" s="92">
        <f>SUM('[1]様式2償還'!G15,'[1]様式2現物'!G15)</f>
        <v>564</v>
      </c>
      <c r="H15" s="86">
        <f t="shared" si="2"/>
        <v>870</v>
      </c>
      <c r="I15" s="93">
        <f>SUM('[1]様式2償還'!I15,'[1]様式2現物'!I15)</f>
        <v>0</v>
      </c>
      <c r="J15" s="92">
        <f>SUM('[1]様式2償還'!J15,'[1]様式2現物'!J15)</f>
        <v>1280</v>
      </c>
      <c r="K15" s="91">
        <f>SUM('[1]様式2償還'!K15,'[1]様式2現物'!K15)</f>
        <v>1113</v>
      </c>
      <c r="L15" s="91">
        <f>SUM('[1]様式2償還'!L15,'[1]様式2現物'!L15)</f>
        <v>1246</v>
      </c>
      <c r="M15" s="91">
        <f>SUM('[1]様式2償還'!M15,'[1]様式2現物'!M15)</f>
        <v>855</v>
      </c>
      <c r="N15" s="92">
        <f>SUM('[1]様式2償還'!N15,'[1]様式2現物'!N15)</f>
        <v>907</v>
      </c>
      <c r="O15" s="84">
        <f t="shared" si="3"/>
        <v>5401</v>
      </c>
      <c r="P15" s="88">
        <f t="shared" si="4"/>
        <v>6271</v>
      </c>
    </row>
    <row r="16" spans="3:16" ht="17.25" customHeight="1">
      <c r="C16" s="81"/>
      <c r="D16" s="82" t="s">
        <v>84</v>
      </c>
      <c r="E16" s="94"/>
      <c r="F16" s="84">
        <f aca="true" t="shared" si="5" ref="F16:P16">SUM(F17:F18)</f>
        <v>349</v>
      </c>
      <c r="G16" s="85">
        <f t="shared" si="5"/>
        <v>319</v>
      </c>
      <c r="H16" s="86">
        <f t="shared" si="5"/>
        <v>668</v>
      </c>
      <c r="I16" s="87">
        <f t="shared" si="5"/>
        <v>0</v>
      </c>
      <c r="J16" s="85">
        <f t="shared" si="5"/>
        <v>1647</v>
      </c>
      <c r="K16" s="84">
        <f t="shared" si="5"/>
        <v>980</v>
      </c>
      <c r="L16" s="84">
        <f t="shared" si="5"/>
        <v>737</v>
      </c>
      <c r="M16" s="84">
        <f t="shared" si="5"/>
        <v>357</v>
      </c>
      <c r="N16" s="85">
        <f t="shared" si="5"/>
        <v>203</v>
      </c>
      <c r="O16" s="84">
        <f t="shared" si="5"/>
        <v>3924</v>
      </c>
      <c r="P16" s="88">
        <f t="shared" si="5"/>
        <v>4592</v>
      </c>
    </row>
    <row r="17" spans="3:16" ht="17.25" customHeight="1">
      <c r="C17" s="81"/>
      <c r="D17" s="89"/>
      <c r="E17" s="95" t="s">
        <v>129</v>
      </c>
      <c r="F17" s="91">
        <f>SUM('[1]様式2償還'!F17,'[1]様式2現物'!F17)</f>
        <v>0</v>
      </c>
      <c r="G17" s="92">
        <f>SUM('[1]様式2償還'!G17,'[1]様式2現物'!G17)</f>
        <v>0</v>
      </c>
      <c r="H17" s="86">
        <f t="shared" si="2"/>
        <v>0</v>
      </c>
      <c r="I17" s="93">
        <f>SUM('[1]様式2償還'!I17,'[1]様式2現物'!I17)</f>
        <v>0</v>
      </c>
      <c r="J17" s="92">
        <f>SUM('[1]様式2償還'!J17,'[1]様式2現物'!J17)</f>
        <v>1203</v>
      </c>
      <c r="K17" s="91">
        <f>SUM('[1]様式2償還'!K17,'[1]様式2現物'!K17)</f>
        <v>706</v>
      </c>
      <c r="L17" s="91">
        <f>SUM('[1]様式2償還'!L17,'[1]様式2現物'!L17)</f>
        <v>540</v>
      </c>
      <c r="M17" s="91">
        <f>SUM('[1]様式2償還'!M17,'[1]様式2現物'!M17)</f>
        <v>269</v>
      </c>
      <c r="N17" s="92">
        <f>SUM('[1]様式2償還'!N17,'[1]様式2現物'!N17)</f>
        <v>157</v>
      </c>
      <c r="O17" s="84">
        <f t="shared" si="3"/>
        <v>2875</v>
      </c>
      <c r="P17" s="88">
        <f t="shared" si="4"/>
        <v>2875</v>
      </c>
    </row>
    <row r="18" spans="3:16" ht="17.25" customHeight="1">
      <c r="C18" s="81"/>
      <c r="D18" s="89"/>
      <c r="E18" s="95" t="s">
        <v>130</v>
      </c>
      <c r="F18" s="91">
        <f>SUM('[1]様式2償還'!F18,'[1]様式2現物'!F18)</f>
        <v>349</v>
      </c>
      <c r="G18" s="92">
        <f>SUM('[1]様式2償還'!G18,'[1]様式2現物'!G18)</f>
        <v>319</v>
      </c>
      <c r="H18" s="86">
        <f t="shared" si="2"/>
        <v>668</v>
      </c>
      <c r="I18" s="93">
        <f>SUM('[1]様式2償還'!I18,'[1]様式2現物'!I18)</f>
        <v>0</v>
      </c>
      <c r="J18" s="92">
        <f>SUM('[1]様式2償還'!J18,'[1]様式2現物'!J18)</f>
        <v>444</v>
      </c>
      <c r="K18" s="91">
        <f>SUM('[1]様式2償還'!K18,'[1]様式2現物'!K18)</f>
        <v>274</v>
      </c>
      <c r="L18" s="91">
        <f>SUM('[1]様式2償還'!L18,'[1]様式2現物'!L18)</f>
        <v>197</v>
      </c>
      <c r="M18" s="91">
        <f>SUM('[1]様式2償還'!M18,'[1]様式2現物'!M18)</f>
        <v>88</v>
      </c>
      <c r="N18" s="92">
        <f>SUM('[1]様式2償還'!N18,'[1]様式2現物'!N18)</f>
        <v>46</v>
      </c>
      <c r="O18" s="84">
        <f t="shared" si="3"/>
        <v>1049</v>
      </c>
      <c r="P18" s="88">
        <f t="shared" si="4"/>
        <v>1717</v>
      </c>
    </row>
    <row r="19" spans="3:16" ht="17.25" customHeight="1">
      <c r="C19" s="81"/>
      <c r="D19" s="82" t="s">
        <v>85</v>
      </c>
      <c r="E19" s="83"/>
      <c r="F19" s="84">
        <f aca="true" t="shared" si="6" ref="F19:P19">SUM(F20:F23)</f>
        <v>4</v>
      </c>
      <c r="G19" s="85">
        <f t="shared" si="6"/>
        <v>36</v>
      </c>
      <c r="H19" s="86">
        <f t="shared" si="6"/>
        <v>40</v>
      </c>
      <c r="I19" s="87">
        <f t="shared" si="6"/>
        <v>0</v>
      </c>
      <c r="J19" s="85">
        <f t="shared" si="6"/>
        <v>186</v>
      </c>
      <c r="K19" s="84">
        <f t="shared" si="6"/>
        <v>209</v>
      </c>
      <c r="L19" s="84">
        <f t="shared" si="6"/>
        <v>325</v>
      </c>
      <c r="M19" s="84">
        <f t="shared" si="6"/>
        <v>181</v>
      </c>
      <c r="N19" s="85">
        <f t="shared" si="6"/>
        <v>130</v>
      </c>
      <c r="O19" s="84">
        <f t="shared" si="6"/>
        <v>1031</v>
      </c>
      <c r="P19" s="88">
        <f t="shared" si="6"/>
        <v>1071</v>
      </c>
    </row>
    <row r="20" spans="3:16" ht="17.25" customHeight="1">
      <c r="C20" s="81"/>
      <c r="D20" s="89"/>
      <c r="E20" s="90" t="s">
        <v>131</v>
      </c>
      <c r="F20" s="91">
        <f>SUM('[1]様式2償還'!F20,'[1]様式2現物'!F20)</f>
        <v>2</v>
      </c>
      <c r="G20" s="92">
        <f>SUM('[1]様式2償還'!G20,'[1]様式2現物'!G20)</f>
        <v>33</v>
      </c>
      <c r="H20" s="86">
        <f t="shared" si="2"/>
        <v>35</v>
      </c>
      <c r="I20" s="93">
        <f>SUM('[1]様式2償還'!I20,'[1]様式2現物'!I20)</f>
        <v>0</v>
      </c>
      <c r="J20" s="92">
        <f>SUM('[1]様式2償還'!J20,'[1]様式2現物'!J20)</f>
        <v>169</v>
      </c>
      <c r="K20" s="91">
        <f>SUM('[1]様式2償還'!K20,'[1]様式2現物'!K20)</f>
        <v>191</v>
      </c>
      <c r="L20" s="91">
        <f>SUM('[1]様式2償還'!L20,'[1]様式2現物'!L20)</f>
        <v>290</v>
      </c>
      <c r="M20" s="91">
        <f>SUM('[1]様式2償還'!M20,'[1]様式2現物'!M20)</f>
        <v>151</v>
      </c>
      <c r="N20" s="92">
        <f>SUM('[1]様式2償還'!N20,'[1]様式2現物'!N20)</f>
        <v>106</v>
      </c>
      <c r="O20" s="84">
        <f t="shared" si="3"/>
        <v>907</v>
      </c>
      <c r="P20" s="88">
        <f t="shared" si="4"/>
        <v>942</v>
      </c>
    </row>
    <row r="21" spans="3:16" ht="24.75" customHeight="1">
      <c r="C21" s="81"/>
      <c r="D21" s="89"/>
      <c r="E21" s="96" t="s">
        <v>132</v>
      </c>
      <c r="F21" s="91">
        <f>SUM('[1]様式2償還'!F21,'[1]様式2現物'!F21)</f>
        <v>2</v>
      </c>
      <c r="G21" s="92">
        <f>SUM('[1]様式2償還'!G21,'[1]様式2現物'!G21)</f>
        <v>3</v>
      </c>
      <c r="H21" s="86">
        <f t="shared" si="2"/>
        <v>5</v>
      </c>
      <c r="I21" s="93">
        <f>SUM('[1]様式2償還'!I21,'[1]様式2現物'!I21)</f>
        <v>0</v>
      </c>
      <c r="J21" s="92">
        <f>SUM('[1]様式2償還'!J21,'[1]様式2現物'!J21)</f>
        <v>16</v>
      </c>
      <c r="K21" s="91">
        <f>SUM('[1]様式2償還'!K21,'[1]様式2現物'!K21)</f>
        <v>18</v>
      </c>
      <c r="L21" s="91">
        <f>SUM('[1]様式2償還'!L21,'[1]様式2現物'!L21)</f>
        <v>32</v>
      </c>
      <c r="M21" s="91">
        <f>SUM('[1]様式2償還'!M21,'[1]様式2現物'!M21)</f>
        <v>30</v>
      </c>
      <c r="N21" s="92">
        <f>SUM('[1]様式2償還'!N21,'[1]様式2現物'!N21)</f>
        <v>23</v>
      </c>
      <c r="O21" s="84">
        <f t="shared" si="3"/>
        <v>119</v>
      </c>
      <c r="P21" s="88">
        <f t="shared" si="4"/>
        <v>124</v>
      </c>
    </row>
    <row r="22" spans="3:16" ht="24.75" customHeight="1">
      <c r="C22" s="81"/>
      <c r="D22" s="89"/>
      <c r="E22" s="96" t="s">
        <v>133</v>
      </c>
      <c r="F22" s="91">
        <f>SUM('[1]様式2償還'!F22,'[1]様式2現物'!F22)</f>
        <v>0</v>
      </c>
      <c r="G22" s="92">
        <f>SUM('[1]様式2償還'!G22,'[1]様式2現物'!G22)</f>
        <v>0</v>
      </c>
      <c r="H22" s="86">
        <f>SUM(F22:G22)</f>
        <v>0</v>
      </c>
      <c r="I22" s="93">
        <f>SUM('[1]様式2償還'!I22,'[1]様式2現物'!I22)</f>
        <v>0</v>
      </c>
      <c r="J22" s="92">
        <f>SUM('[1]様式2償還'!J22,'[1]様式2現物'!J22)</f>
        <v>1</v>
      </c>
      <c r="K22" s="91">
        <f>SUM('[1]様式2償還'!K22,'[1]様式2現物'!K22)</f>
        <v>0</v>
      </c>
      <c r="L22" s="91">
        <f>SUM('[1]様式2償還'!L22,'[1]様式2現物'!L22)</f>
        <v>3</v>
      </c>
      <c r="M22" s="91">
        <f>SUM('[1]様式2償還'!M22,'[1]様式2現物'!M22)</f>
        <v>0</v>
      </c>
      <c r="N22" s="92">
        <f>SUM('[1]様式2償還'!N22,'[1]様式2現物'!N22)</f>
        <v>1</v>
      </c>
      <c r="O22" s="84">
        <f>SUM(I22:N22)</f>
        <v>5</v>
      </c>
      <c r="P22" s="88">
        <f>H22+O22</f>
        <v>5</v>
      </c>
    </row>
    <row r="23" spans="3:16" ht="24.75" customHeight="1">
      <c r="C23" s="81"/>
      <c r="D23" s="95"/>
      <c r="E23" s="96" t="s">
        <v>105</v>
      </c>
      <c r="F23" s="91">
        <f>SUM('[1]様式2償還'!F23,'[1]様式2現物'!F23)</f>
        <v>0</v>
      </c>
      <c r="G23" s="92">
        <f>SUM('[1]様式2償還'!G23,'[1]様式2現物'!G23)</f>
        <v>0</v>
      </c>
      <c r="H23" s="86">
        <f t="shared" si="2"/>
        <v>0</v>
      </c>
      <c r="I23" s="93">
        <f>SUM('[1]様式2償還'!I23,'[1]様式2現物'!I23)</f>
        <v>0</v>
      </c>
      <c r="J23" s="92">
        <f>SUM('[1]様式2償還'!J23,'[1]様式2現物'!J23)</f>
        <v>0</v>
      </c>
      <c r="K23" s="91">
        <f>SUM('[1]様式2償還'!K23,'[1]様式2現物'!K23)</f>
        <v>0</v>
      </c>
      <c r="L23" s="91">
        <f>SUM('[1]様式2償還'!L23,'[1]様式2現物'!L23)</f>
        <v>0</v>
      </c>
      <c r="M23" s="91">
        <f>SUM('[1]様式2償還'!M23,'[1]様式2現物'!M23)</f>
        <v>0</v>
      </c>
      <c r="N23" s="92">
        <f>SUM('[1]様式2償還'!N23,'[1]様式2現物'!N23)</f>
        <v>0</v>
      </c>
      <c r="O23" s="84">
        <f t="shared" si="3"/>
        <v>0</v>
      </c>
      <c r="P23" s="88">
        <f t="shared" si="4"/>
        <v>0</v>
      </c>
    </row>
    <row r="24" spans="3:16" ht="17.25" customHeight="1">
      <c r="C24" s="81"/>
      <c r="D24" s="82" t="s">
        <v>86</v>
      </c>
      <c r="E24" s="83"/>
      <c r="F24" s="84">
        <f aca="true" t="shared" si="7" ref="F24:P24">SUM(F25:F27)</f>
        <v>1147</v>
      </c>
      <c r="G24" s="85">
        <f t="shared" si="7"/>
        <v>1353</v>
      </c>
      <c r="H24" s="86">
        <f t="shared" si="7"/>
        <v>2500</v>
      </c>
      <c r="I24" s="87">
        <f t="shared" si="7"/>
        <v>0</v>
      </c>
      <c r="J24" s="85">
        <f t="shared" si="7"/>
        <v>1951</v>
      </c>
      <c r="K24" s="84">
        <f t="shared" si="7"/>
        <v>1410</v>
      </c>
      <c r="L24" s="84">
        <f t="shared" si="7"/>
        <v>1232</v>
      </c>
      <c r="M24" s="84">
        <f t="shared" si="7"/>
        <v>662</v>
      </c>
      <c r="N24" s="85">
        <f t="shared" si="7"/>
        <v>644</v>
      </c>
      <c r="O24" s="84">
        <f t="shared" si="7"/>
        <v>5899</v>
      </c>
      <c r="P24" s="88">
        <f t="shared" si="7"/>
        <v>8399</v>
      </c>
    </row>
    <row r="25" spans="3:16" ht="17.25" customHeight="1">
      <c r="C25" s="81"/>
      <c r="D25" s="89"/>
      <c r="E25" s="97" t="s">
        <v>134</v>
      </c>
      <c r="F25" s="91">
        <f>SUM('[1]様式2償還'!F25,'[1]様式2現物'!F25)</f>
        <v>1073</v>
      </c>
      <c r="G25" s="92">
        <f>SUM('[1]様式2償還'!G25,'[1]様式2現物'!G25)</f>
        <v>1299</v>
      </c>
      <c r="H25" s="86">
        <f t="shared" si="2"/>
        <v>2372</v>
      </c>
      <c r="I25" s="93">
        <f>SUM('[1]様式2償還'!I25,'[1]様式2現物'!I25)</f>
        <v>0</v>
      </c>
      <c r="J25" s="92">
        <f>SUM('[1]様式2償還'!J25,'[1]様式2現物'!J25)</f>
        <v>1897</v>
      </c>
      <c r="K25" s="91">
        <f>SUM('[1]様式2償還'!K25,'[1]様式2現物'!K25)</f>
        <v>1360</v>
      </c>
      <c r="L25" s="91">
        <f>SUM('[1]様式2償還'!L25,'[1]様式2現物'!L25)</f>
        <v>1202</v>
      </c>
      <c r="M25" s="91">
        <f>SUM('[1]様式2償還'!M25,'[1]様式2現物'!M25)</f>
        <v>650</v>
      </c>
      <c r="N25" s="92">
        <f>SUM('[1]様式2償還'!N25,'[1]様式2現物'!N25)</f>
        <v>638</v>
      </c>
      <c r="O25" s="84">
        <f t="shared" si="3"/>
        <v>5747</v>
      </c>
      <c r="P25" s="88">
        <f t="shared" si="4"/>
        <v>8119</v>
      </c>
    </row>
    <row r="26" spans="3:16" ht="17.25" customHeight="1">
      <c r="C26" s="81"/>
      <c r="D26" s="98"/>
      <c r="E26" s="95" t="s">
        <v>87</v>
      </c>
      <c r="F26" s="91">
        <f>SUM('[1]様式2償還'!F26,'[1]様式2現物'!F26)</f>
        <v>32</v>
      </c>
      <c r="G26" s="92">
        <f>SUM('[1]様式2償還'!G26,'[1]様式2現物'!G26)</f>
        <v>24</v>
      </c>
      <c r="H26" s="86">
        <f t="shared" si="2"/>
        <v>56</v>
      </c>
      <c r="I26" s="93">
        <f>SUM('[1]様式2償還'!I26,'[1]様式2現物'!I26)</f>
        <v>0</v>
      </c>
      <c r="J26" s="92">
        <f>SUM('[1]様式2償還'!J26,'[1]様式2現物'!J26)</f>
        <v>35</v>
      </c>
      <c r="K26" s="91">
        <f>SUM('[1]様式2償還'!K26,'[1]様式2現物'!K26)</f>
        <v>31</v>
      </c>
      <c r="L26" s="91">
        <f>SUM('[1]様式2償還'!L26,'[1]様式2現物'!L26)</f>
        <v>17</v>
      </c>
      <c r="M26" s="91">
        <f>SUM('[1]様式2償還'!M26,'[1]様式2現物'!M26)</f>
        <v>6</v>
      </c>
      <c r="N26" s="92">
        <f>SUM('[1]様式2償還'!N26,'[1]様式2現物'!N26)</f>
        <v>4</v>
      </c>
      <c r="O26" s="84">
        <f t="shared" si="3"/>
        <v>93</v>
      </c>
      <c r="P26" s="88">
        <f t="shared" si="4"/>
        <v>149</v>
      </c>
    </row>
    <row r="27" spans="3:16" ht="17.25" customHeight="1">
      <c r="C27" s="81"/>
      <c r="D27" s="99"/>
      <c r="E27" s="90" t="s">
        <v>88</v>
      </c>
      <c r="F27" s="91">
        <f>SUM('[1]様式2償還'!F27,'[1]様式2現物'!F27)</f>
        <v>42</v>
      </c>
      <c r="G27" s="92">
        <f>SUM('[1]様式2償還'!G27,'[1]様式2現物'!G27)</f>
        <v>30</v>
      </c>
      <c r="H27" s="86">
        <f t="shared" si="2"/>
        <v>72</v>
      </c>
      <c r="I27" s="93">
        <f>SUM('[1]様式2償還'!I27,'[1]様式2現物'!I27)</f>
        <v>0</v>
      </c>
      <c r="J27" s="92">
        <f>SUM('[1]様式2償還'!J27,'[1]様式2現物'!J27)</f>
        <v>19</v>
      </c>
      <c r="K27" s="91">
        <f>SUM('[1]様式2償還'!K27,'[1]様式2現物'!K27)</f>
        <v>19</v>
      </c>
      <c r="L27" s="91">
        <f>SUM('[1]様式2償還'!L27,'[1]様式2現物'!L27)</f>
        <v>13</v>
      </c>
      <c r="M27" s="91">
        <f>SUM('[1]様式2償還'!M27,'[1]様式2現物'!M27)</f>
        <v>6</v>
      </c>
      <c r="N27" s="92">
        <f>SUM('[1]様式2償還'!N27,'[1]様式2現物'!N27)</f>
        <v>2</v>
      </c>
      <c r="O27" s="84">
        <f t="shared" si="3"/>
        <v>59</v>
      </c>
      <c r="P27" s="88">
        <f t="shared" si="4"/>
        <v>131</v>
      </c>
    </row>
    <row r="28" spans="3:16" ht="17.25" customHeight="1">
      <c r="C28" s="81"/>
      <c r="D28" s="89" t="s">
        <v>89</v>
      </c>
      <c r="E28" s="100"/>
      <c r="F28" s="91">
        <f>SUM('[1]様式2償還'!F28,'[1]様式2現物'!F28)</f>
        <v>115</v>
      </c>
      <c r="G28" s="92">
        <f>SUM('[1]様式2償還'!G28,'[1]様式2現物'!G28)</f>
        <v>154</v>
      </c>
      <c r="H28" s="86">
        <f t="shared" si="2"/>
        <v>269</v>
      </c>
      <c r="I28" s="93">
        <f>SUM('[1]様式2償還'!I28,'[1]様式2現物'!I28)</f>
        <v>0</v>
      </c>
      <c r="J28" s="92">
        <f>SUM('[1]様式2償還'!J28,'[1]様式2現物'!J28)</f>
        <v>246</v>
      </c>
      <c r="K28" s="91">
        <f>SUM('[1]様式2償還'!K28,'[1]様式2現物'!K28)</f>
        <v>174</v>
      </c>
      <c r="L28" s="91">
        <f>SUM('[1]様式2償還'!L28,'[1]様式2現物'!L28)</f>
        <v>216</v>
      </c>
      <c r="M28" s="91">
        <f>SUM('[1]様式2償還'!M28,'[1]様式2現物'!M28)</f>
        <v>152</v>
      </c>
      <c r="N28" s="92">
        <f>SUM('[1]様式2償還'!N28,'[1]様式2現物'!N28)</f>
        <v>125</v>
      </c>
      <c r="O28" s="84">
        <f t="shared" si="3"/>
        <v>913</v>
      </c>
      <c r="P28" s="88">
        <f t="shared" si="4"/>
        <v>1182</v>
      </c>
    </row>
    <row r="29" spans="3:16" ht="17.25" customHeight="1">
      <c r="C29" s="101"/>
      <c r="D29" s="102" t="s">
        <v>135</v>
      </c>
      <c r="E29" s="103"/>
      <c r="F29" s="139">
        <f>SUM('[1]様式2償還'!F29,'[1]様式2現物'!F29)</f>
        <v>1523</v>
      </c>
      <c r="G29" s="140">
        <f>SUM('[1]様式2償還'!G29,'[1]様式2現物'!G29)</f>
        <v>1732</v>
      </c>
      <c r="H29" s="104">
        <f t="shared" si="2"/>
        <v>3255</v>
      </c>
      <c r="I29" s="141">
        <f>SUM('[1]様式2償還'!I29,'[1]様式2現物'!I29)</f>
        <v>0</v>
      </c>
      <c r="J29" s="140">
        <f>SUM('[1]様式2償還'!J29,'[1]様式2現物'!J29)</f>
        <v>3195</v>
      </c>
      <c r="K29" s="139">
        <f>SUM('[1]様式2償還'!K29,'[1]様式2現物'!K29)</f>
        <v>1825</v>
      </c>
      <c r="L29" s="139">
        <f>SUM('[1]様式2償還'!L29,'[1]様式2現物'!L29)</f>
        <v>1521</v>
      </c>
      <c r="M29" s="139">
        <f>SUM('[1]様式2償還'!M29,'[1]様式2現物'!M29)</f>
        <v>739</v>
      </c>
      <c r="N29" s="140">
        <f>SUM('[1]様式2償還'!N29,'[1]様式2現物'!N29)</f>
        <v>666</v>
      </c>
      <c r="O29" s="104">
        <f t="shared" si="3"/>
        <v>7946</v>
      </c>
      <c r="P29" s="105">
        <f t="shared" si="4"/>
        <v>11201</v>
      </c>
    </row>
    <row r="30" spans="3:16" ht="17.25" customHeight="1">
      <c r="C30" s="74" t="s">
        <v>90</v>
      </c>
      <c r="D30" s="106"/>
      <c r="E30" s="107"/>
      <c r="F30" s="76">
        <f aca="true" t="shared" si="8" ref="F30:P30">SUM(F31:F39)</f>
        <v>6</v>
      </c>
      <c r="G30" s="77">
        <f t="shared" si="8"/>
        <v>20</v>
      </c>
      <c r="H30" s="78">
        <f t="shared" si="8"/>
        <v>26</v>
      </c>
      <c r="I30" s="79">
        <f t="shared" si="8"/>
        <v>0</v>
      </c>
      <c r="J30" s="77">
        <f t="shared" si="8"/>
        <v>871</v>
      </c>
      <c r="K30" s="76">
        <f t="shared" si="8"/>
        <v>569</v>
      </c>
      <c r="L30" s="76">
        <f t="shared" si="8"/>
        <v>542</v>
      </c>
      <c r="M30" s="76">
        <f t="shared" si="8"/>
        <v>243</v>
      </c>
      <c r="N30" s="77">
        <f t="shared" si="8"/>
        <v>201</v>
      </c>
      <c r="O30" s="76">
        <f t="shared" si="8"/>
        <v>2426</v>
      </c>
      <c r="P30" s="80">
        <f t="shared" si="8"/>
        <v>2452</v>
      </c>
    </row>
    <row r="31" spans="3:16" ht="17.25" customHeight="1">
      <c r="C31" s="81"/>
      <c r="D31" s="90" t="s">
        <v>91</v>
      </c>
      <c r="E31" s="94"/>
      <c r="F31" s="91">
        <f>SUM('[1]様式2償還'!F31,'[1]様式2現物'!F31)</f>
        <v>0</v>
      </c>
      <c r="G31" s="91">
        <f>SUM('[1]様式2償還'!G31,'[1]様式2現物'!G31)</f>
        <v>0</v>
      </c>
      <c r="H31" s="86">
        <f>SUM(F31:G31)</f>
        <v>0</v>
      </c>
      <c r="I31" s="93">
        <f>SUM('[1]様式2償還'!I31,'[1]様式2現物'!I31)</f>
        <v>0</v>
      </c>
      <c r="J31" s="92">
        <f>SUM('[1]様式2償還'!J31,'[1]様式2現物'!J31)</f>
        <v>14</v>
      </c>
      <c r="K31" s="91">
        <f>SUM('[1]様式2償還'!K31,'[1]様式2現物'!K31)</f>
        <v>20</v>
      </c>
      <c r="L31" s="91">
        <f>SUM('[1]様式2償還'!L31,'[1]様式2現物'!L31)</f>
        <v>21</v>
      </c>
      <c r="M31" s="91">
        <f>SUM('[1]様式2償還'!M31,'[1]様式2現物'!M31)</f>
        <v>8</v>
      </c>
      <c r="N31" s="92">
        <f>SUM('[1]様式2償還'!N31,'[1]様式2現物'!N31)</f>
        <v>5</v>
      </c>
      <c r="O31" s="84">
        <f>SUM(I31:N31)</f>
        <v>68</v>
      </c>
      <c r="P31" s="88">
        <f>H31+O31</f>
        <v>68</v>
      </c>
    </row>
    <row r="32" spans="3:16" ht="17.25" customHeight="1">
      <c r="C32" s="81"/>
      <c r="D32" s="90" t="s">
        <v>92</v>
      </c>
      <c r="E32" s="94"/>
      <c r="F32" s="91">
        <f>SUM('[1]様式2償還'!F32,'[1]様式2現物'!F32)</f>
        <v>0</v>
      </c>
      <c r="G32" s="91">
        <f>SUM('[1]様式2償還'!G32,'[1]様式2現物'!G32)</f>
        <v>0</v>
      </c>
      <c r="H32" s="86">
        <f t="shared" si="2"/>
        <v>0</v>
      </c>
      <c r="I32" s="93">
        <f>SUM('[1]様式2償還'!I32,'[1]様式2現物'!I32)</f>
        <v>0</v>
      </c>
      <c r="J32" s="92">
        <f>SUM('[1]様式2償還'!J32,'[1]様式2現物'!J32)</f>
        <v>0</v>
      </c>
      <c r="K32" s="91">
        <f>SUM('[1]様式2償還'!K32,'[1]様式2現物'!K32)</f>
        <v>0</v>
      </c>
      <c r="L32" s="91">
        <f>SUM('[1]様式2償還'!L32,'[1]様式2現物'!L32)</f>
        <v>0</v>
      </c>
      <c r="M32" s="91">
        <f>SUM('[1]様式2償還'!M32,'[1]様式2現物'!M32)</f>
        <v>0</v>
      </c>
      <c r="N32" s="92">
        <f>SUM('[1]様式2償還'!N32,'[1]様式2現物'!N32)</f>
        <v>0</v>
      </c>
      <c r="O32" s="84">
        <f t="shared" si="3"/>
        <v>0</v>
      </c>
      <c r="P32" s="88">
        <f t="shared" si="4"/>
        <v>0</v>
      </c>
    </row>
    <row r="33" spans="3:16" ht="17.25" customHeight="1">
      <c r="C33" s="81"/>
      <c r="D33" s="90" t="s">
        <v>153</v>
      </c>
      <c r="E33" s="94"/>
      <c r="F33" s="91">
        <f>SUM('[1]様式2償還'!F33,'[1]様式2現物'!F33)</f>
        <v>0</v>
      </c>
      <c r="G33" s="91">
        <f>SUM('[1]様式2償還'!G33,'[1]様式2現物'!G33)</f>
        <v>0</v>
      </c>
      <c r="H33" s="86">
        <f t="shared" si="2"/>
        <v>0</v>
      </c>
      <c r="I33" s="93">
        <f>SUM('[1]様式2償還'!I33,'[1]様式2現物'!I33)</f>
        <v>0</v>
      </c>
      <c r="J33" s="92">
        <f>SUM('[1]様式2償還'!J33,'[1]様式2現物'!J33)</f>
        <v>726</v>
      </c>
      <c r="K33" s="91">
        <f>SUM('[1]様式2償還'!K33,'[1]様式2現物'!K33)</f>
        <v>395</v>
      </c>
      <c r="L33" s="91">
        <f>SUM('[1]様式2償還'!L33,'[1]様式2現物'!L33)</f>
        <v>343</v>
      </c>
      <c r="M33" s="91">
        <f>SUM('[1]様式2償還'!M33,'[1]様式2現物'!M33)</f>
        <v>130</v>
      </c>
      <c r="N33" s="92">
        <f>SUM('[1]様式2償還'!N33,'[1]様式2現物'!N33)</f>
        <v>108</v>
      </c>
      <c r="O33" s="84">
        <f t="shared" si="3"/>
        <v>1702</v>
      </c>
      <c r="P33" s="88">
        <f t="shared" si="4"/>
        <v>1702</v>
      </c>
    </row>
    <row r="34" spans="3:16" ht="17.25" customHeight="1">
      <c r="C34" s="81"/>
      <c r="D34" s="90" t="s">
        <v>93</v>
      </c>
      <c r="E34" s="94"/>
      <c r="F34" s="91">
        <f>SUM('[1]様式2償還'!F34,'[1]様式2現物'!F34)</f>
        <v>5</v>
      </c>
      <c r="G34" s="92">
        <f>SUM('[1]様式2償還'!G34,'[1]様式2現物'!G34)</f>
        <v>8</v>
      </c>
      <c r="H34" s="86">
        <f t="shared" si="2"/>
        <v>13</v>
      </c>
      <c r="I34" s="93">
        <f>SUM('[1]様式2償還'!I34,'[1]様式2現物'!I34)</f>
        <v>0</v>
      </c>
      <c r="J34" s="92">
        <f>SUM('[1]様式2償還'!J34,'[1]様式2現物'!J34)</f>
        <v>40</v>
      </c>
      <c r="K34" s="91">
        <f>SUM('[1]様式2償還'!K34,'[1]様式2現物'!K34)</f>
        <v>36</v>
      </c>
      <c r="L34" s="91">
        <f>SUM('[1]様式2償還'!L34,'[1]様式2現物'!L34)</f>
        <v>66</v>
      </c>
      <c r="M34" s="91">
        <f>SUM('[1]様式2償還'!M34,'[1]様式2現物'!M34)</f>
        <v>28</v>
      </c>
      <c r="N34" s="92">
        <f>SUM('[1]様式2償還'!N34,'[1]様式2現物'!N34)</f>
        <v>29</v>
      </c>
      <c r="O34" s="84">
        <f t="shared" si="3"/>
        <v>199</v>
      </c>
      <c r="P34" s="88">
        <f t="shared" si="4"/>
        <v>212</v>
      </c>
    </row>
    <row r="35" spans="3:16" ht="17.25" customHeight="1">
      <c r="C35" s="81"/>
      <c r="D35" s="90" t="s">
        <v>94</v>
      </c>
      <c r="E35" s="94"/>
      <c r="F35" s="91">
        <f>SUM('[1]様式2償還'!F35,'[1]様式2現物'!F35)</f>
        <v>1</v>
      </c>
      <c r="G35" s="92">
        <f>SUM('[1]様式2償還'!G35,'[1]様式2現物'!G35)</f>
        <v>2</v>
      </c>
      <c r="H35" s="86">
        <f t="shared" si="2"/>
        <v>3</v>
      </c>
      <c r="I35" s="93">
        <f>SUM('[1]様式2償還'!I35,'[1]様式2現物'!I35)</f>
        <v>0</v>
      </c>
      <c r="J35" s="92">
        <f>SUM('[1]様式2償還'!J35,'[1]様式2現物'!J35)</f>
        <v>18</v>
      </c>
      <c r="K35" s="91">
        <f>SUM('[1]様式2償還'!K35,'[1]様式2現物'!K35)</f>
        <v>16</v>
      </c>
      <c r="L35" s="91">
        <f>SUM('[1]様式2償還'!L35,'[1]様式2現物'!L35)</f>
        <v>10</v>
      </c>
      <c r="M35" s="91">
        <f>SUM('[1]様式2償還'!M35,'[1]様式2現物'!M35)</f>
        <v>8</v>
      </c>
      <c r="N35" s="92">
        <f>SUM('[1]様式2償還'!N35,'[1]様式2現物'!N35)</f>
        <v>6</v>
      </c>
      <c r="O35" s="84">
        <f t="shared" si="3"/>
        <v>58</v>
      </c>
      <c r="P35" s="88">
        <f t="shared" si="4"/>
        <v>61</v>
      </c>
    </row>
    <row r="36" spans="3:16" ht="17.25" customHeight="1">
      <c r="C36" s="81"/>
      <c r="D36" s="90" t="s">
        <v>95</v>
      </c>
      <c r="E36" s="94"/>
      <c r="F36" s="91">
        <f>SUM('[1]様式2償還'!F36,'[1]様式2現物'!F36)</f>
        <v>0</v>
      </c>
      <c r="G36" s="92">
        <f>SUM('[1]様式2償還'!G36,'[1]様式2現物'!G36)</f>
        <v>10</v>
      </c>
      <c r="H36" s="86">
        <f t="shared" si="2"/>
        <v>10</v>
      </c>
      <c r="I36" s="93">
        <f>SUM('[1]様式2償還'!I36,'[1]様式2現物'!I36)</f>
        <v>0</v>
      </c>
      <c r="J36" s="92">
        <f>SUM('[1]様式2償還'!J36,'[1]様式2現物'!J36)</f>
        <v>72</v>
      </c>
      <c r="K36" s="91">
        <f>SUM('[1]様式2償還'!K36,'[1]様式2現物'!K36)</f>
        <v>101</v>
      </c>
      <c r="L36" s="91">
        <f>SUM('[1]様式2償還'!L36,'[1]様式2現物'!L36)</f>
        <v>91</v>
      </c>
      <c r="M36" s="91">
        <f>SUM('[1]様式2償還'!M36,'[1]様式2現物'!M36)</f>
        <v>51</v>
      </c>
      <c r="N36" s="92">
        <f>SUM('[1]様式2償還'!N36,'[1]様式2現物'!N36)</f>
        <v>32</v>
      </c>
      <c r="O36" s="84">
        <f t="shared" si="3"/>
        <v>347</v>
      </c>
      <c r="P36" s="88">
        <f t="shared" si="4"/>
        <v>357</v>
      </c>
    </row>
    <row r="37" spans="3:16" ht="17.25" customHeight="1">
      <c r="C37" s="81"/>
      <c r="D37" s="90" t="s">
        <v>96</v>
      </c>
      <c r="E37" s="94"/>
      <c r="F37" s="91">
        <f>SUM('[1]様式2償還'!F37,'[1]様式2現物'!F37)</f>
        <v>0</v>
      </c>
      <c r="G37" s="92">
        <f>SUM('[1]様式2償還'!G37,'[1]様式2現物'!G37)</f>
        <v>0</v>
      </c>
      <c r="H37" s="86">
        <f t="shared" si="2"/>
        <v>0</v>
      </c>
      <c r="I37" s="93">
        <f>SUM('[1]様式2償還'!I37,'[1]様式2現物'!I37)</f>
        <v>0</v>
      </c>
      <c r="J37" s="92">
        <f>SUM('[1]様式2償還'!J37,'[1]様式2現物'!J37)</f>
        <v>0</v>
      </c>
      <c r="K37" s="91">
        <f>SUM('[1]様式2償還'!K37,'[1]様式2現物'!K37)</f>
        <v>0</v>
      </c>
      <c r="L37" s="91">
        <f>SUM('[1]様式2償還'!L37,'[1]様式2現物'!L37)</f>
        <v>0</v>
      </c>
      <c r="M37" s="91">
        <f>SUM('[1]様式2償還'!M37,'[1]様式2現物'!M37)</f>
        <v>0</v>
      </c>
      <c r="N37" s="92">
        <f>SUM('[1]様式2償還'!N37,'[1]様式2現物'!N37)</f>
        <v>0</v>
      </c>
      <c r="O37" s="84">
        <f t="shared" si="3"/>
        <v>0</v>
      </c>
      <c r="P37" s="88">
        <f t="shared" si="4"/>
        <v>0</v>
      </c>
    </row>
    <row r="38" spans="3:16" ht="17.25" customHeight="1">
      <c r="C38" s="81"/>
      <c r="D38" s="90" t="s">
        <v>97</v>
      </c>
      <c r="E38" s="161"/>
      <c r="F38" s="91">
        <f>SUM('[1]様式2償還'!F38,'[1]様式2現物'!F38)</f>
        <v>0</v>
      </c>
      <c r="G38" s="92">
        <f>SUM('[1]様式2償還'!G38,'[1]様式2現物'!G38)</f>
        <v>0</v>
      </c>
      <c r="H38" s="86">
        <f t="shared" si="2"/>
        <v>0</v>
      </c>
      <c r="I38" s="93">
        <f>SUM('[1]様式2償還'!I38,'[1]様式2現物'!I38)</f>
        <v>0</v>
      </c>
      <c r="J38" s="92">
        <f>SUM('[1]様式2償還'!J38,'[1]様式2現物'!J38)</f>
        <v>1</v>
      </c>
      <c r="K38" s="91">
        <f>SUM('[1]様式2償還'!K38,'[1]様式2現物'!K38)</f>
        <v>1</v>
      </c>
      <c r="L38" s="91">
        <f>SUM('[1]様式2償還'!L38,'[1]様式2現物'!L38)</f>
        <v>11</v>
      </c>
      <c r="M38" s="91">
        <f>SUM('[1]様式2償還'!M38,'[1]様式2現物'!M38)</f>
        <v>18</v>
      </c>
      <c r="N38" s="92">
        <f>SUM('[1]様式2償還'!N38,'[1]様式2現物'!N38)</f>
        <v>20</v>
      </c>
      <c r="O38" s="84">
        <f t="shared" si="3"/>
        <v>51</v>
      </c>
      <c r="P38" s="88">
        <f t="shared" si="4"/>
        <v>51</v>
      </c>
    </row>
    <row r="39" spans="3:16" ht="17.25" customHeight="1">
      <c r="C39" s="108"/>
      <c r="D39" s="109" t="s">
        <v>106</v>
      </c>
      <c r="E39" s="103"/>
      <c r="F39" s="91">
        <f>SUM('[1]様式2償還'!F39,'[1]様式2現物'!F39)</f>
        <v>0</v>
      </c>
      <c r="G39" s="92">
        <f>SUM('[1]様式2償還'!G39,'[1]様式2現物'!G39)</f>
        <v>0</v>
      </c>
      <c r="H39" s="86">
        <f t="shared" si="2"/>
        <v>0</v>
      </c>
      <c r="I39" s="93">
        <f>SUM('[1]様式2償還'!I39,'[1]様式2現物'!I39)</f>
        <v>0</v>
      </c>
      <c r="J39" s="92">
        <f>SUM('[1]様式2償還'!J39,'[1]様式2現物'!J39)</f>
        <v>0</v>
      </c>
      <c r="K39" s="91">
        <f>SUM('[1]様式2償還'!K39,'[1]様式2現物'!K39)</f>
        <v>0</v>
      </c>
      <c r="L39" s="91">
        <f>SUM('[1]様式2償還'!L39,'[1]様式2現物'!L39)</f>
        <v>0</v>
      </c>
      <c r="M39" s="91">
        <f>SUM('[1]様式2償還'!M39,'[1]様式2現物'!M39)</f>
        <v>0</v>
      </c>
      <c r="N39" s="92">
        <f>SUM('[1]様式2償還'!N39,'[1]様式2現物'!N39)</f>
        <v>1</v>
      </c>
      <c r="O39" s="138">
        <f t="shared" si="3"/>
        <v>1</v>
      </c>
      <c r="P39" s="105">
        <f t="shared" si="4"/>
        <v>1</v>
      </c>
    </row>
    <row r="40" spans="3:16" ht="17.25" customHeight="1">
      <c r="C40" s="81" t="s">
        <v>154</v>
      </c>
      <c r="D40" s="83"/>
      <c r="E40" s="83"/>
      <c r="F40" s="77">
        <f>SUM(F41:F44)</f>
        <v>0</v>
      </c>
      <c r="G40" s="77">
        <f>SUM(G41:G44)</f>
        <v>0</v>
      </c>
      <c r="H40" s="78">
        <f>SUM(H41:H44)</f>
        <v>0</v>
      </c>
      <c r="I40" s="77"/>
      <c r="J40" s="77">
        <f aca="true" t="shared" si="9" ref="J40:P40">SUM(J41:J44)</f>
        <v>133</v>
      </c>
      <c r="K40" s="76">
        <f t="shared" si="9"/>
        <v>213</v>
      </c>
      <c r="L40" s="76">
        <f t="shared" si="9"/>
        <v>875</v>
      </c>
      <c r="M40" s="76">
        <f t="shared" si="9"/>
        <v>690</v>
      </c>
      <c r="N40" s="77">
        <f t="shared" si="9"/>
        <v>679</v>
      </c>
      <c r="O40" s="76">
        <f t="shared" si="9"/>
        <v>2590</v>
      </c>
      <c r="P40" s="80">
        <f t="shared" si="9"/>
        <v>2590</v>
      </c>
    </row>
    <row r="41" spans="3:16" ht="17.25" customHeight="1">
      <c r="C41" s="81"/>
      <c r="D41" s="97" t="s">
        <v>30</v>
      </c>
      <c r="E41" s="97"/>
      <c r="F41" s="92">
        <f>SUM('[1]様式2償還'!F41,'[1]様式2現物'!F41)</f>
        <v>0</v>
      </c>
      <c r="G41" s="92">
        <f>SUM('[1]様式2償還'!G41,'[1]様式2現物'!G41)</f>
        <v>0</v>
      </c>
      <c r="H41" s="86">
        <f>SUM(F41:G41)</f>
        <v>0</v>
      </c>
      <c r="I41" s="93">
        <f>SUM('[1]様式2償還'!I41,'[1]様式2現物'!I41)</f>
        <v>0</v>
      </c>
      <c r="J41" s="92">
        <f>SUM('[1]様式2償還'!J41,'[1]様式2現物'!J41)</f>
        <v>8</v>
      </c>
      <c r="K41" s="91">
        <f>SUM('[1]様式2償還'!K41,'[1]様式2現物'!K41)</f>
        <v>51</v>
      </c>
      <c r="L41" s="91">
        <f>SUM('[1]様式2償還'!L41,'[1]様式2現物'!L41)</f>
        <v>582</v>
      </c>
      <c r="M41" s="91">
        <f>SUM('[1]様式2償還'!M41,'[1]様式2現物'!M41)</f>
        <v>484</v>
      </c>
      <c r="N41" s="92">
        <f>SUM('[1]様式2償還'!N41,'[1]様式2現物'!N41)</f>
        <v>472</v>
      </c>
      <c r="O41" s="84">
        <f t="shared" si="3"/>
        <v>1597</v>
      </c>
      <c r="P41" s="88">
        <f t="shared" si="4"/>
        <v>1597</v>
      </c>
    </row>
    <row r="42" spans="3:16" ht="17.25" customHeight="1">
      <c r="C42" s="81"/>
      <c r="D42" s="97" t="s">
        <v>31</v>
      </c>
      <c r="E42" s="97"/>
      <c r="F42" s="91">
        <f>SUM('[1]様式2償還'!F42,'[1]様式2現物'!F42)</f>
        <v>0</v>
      </c>
      <c r="G42" s="92">
        <f>SUM('[1]様式2償還'!G42,'[1]様式2現物'!G42)</f>
        <v>0</v>
      </c>
      <c r="H42" s="86">
        <f>SUM(F42:G42)</f>
        <v>0</v>
      </c>
      <c r="I42" s="93">
        <f>SUM('[1]様式2償還'!I42,'[1]様式2現物'!I42)</f>
        <v>0</v>
      </c>
      <c r="J42" s="92">
        <f>SUM('[1]様式2償還'!J42,'[1]様式2現物'!J42)</f>
        <v>124</v>
      </c>
      <c r="K42" s="91">
        <f>SUM('[1]様式2償還'!K42,'[1]様式2現物'!K42)</f>
        <v>161</v>
      </c>
      <c r="L42" s="91">
        <f>SUM('[1]様式2償還'!L42,'[1]様式2現物'!L42)</f>
        <v>289</v>
      </c>
      <c r="M42" s="91">
        <f>SUM('[1]様式2償還'!M42,'[1]様式2現物'!M42)</f>
        <v>189</v>
      </c>
      <c r="N42" s="92">
        <f>SUM('[1]様式2償還'!N42,'[1]様式2現物'!N42)</f>
        <v>152</v>
      </c>
      <c r="O42" s="84">
        <f t="shared" si="3"/>
        <v>915</v>
      </c>
      <c r="P42" s="88">
        <f t="shared" si="4"/>
        <v>915</v>
      </c>
    </row>
    <row r="43" spans="3:16" ht="17.25" customHeight="1">
      <c r="C43" s="81"/>
      <c r="D43" s="150" t="s">
        <v>98</v>
      </c>
      <c r="E43" s="150"/>
      <c r="F43" s="143">
        <f>SUM('[1]様式2償還'!F43,'[1]様式2現物'!F43)</f>
        <v>0</v>
      </c>
      <c r="G43" s="142">
        <f>SUM('[1]様式2償還'!G43,'[1]様式2現物'!G43)</f>
        <v>0</v>
      </c>
      <c r="H43" s="151">
        <f>SUM(F43:G43)</f>
        <v>0</v>
      </c>
      <c r="I43" s="162">
        <f>SUM('[1]様式2償還'!I43,'[1]様式2現物'!I43)</f>
        <v>0</v>
      </c>
      <c r="J43" s="142">
        <f>SUM('[1]様式2償還'!J43,'[1]様式2現物'!J43)</f>
        <v>1</v>
      </c>
      <c r="K43" s="143">
        <f>SUM('[1]様式2償還'!K43,'[1]様式2現物'!K43)</f>
        <v>1</v>
      </c>
      <c r="L43" s="143">
        <f>SUM('[1]様式2償還'!L43,'[1]様式2現物'!L43)</f>
        <v>1</v>
      </c>
      <c r="M43" s="143">
        <f>SUM('[1]様式2償還'!M43,'[1]様式2現物'!M43)</f>
        <v>10</v>
      </c>
      <c r="N43" s="142">
        <f>SUM('[1]様式2償還'!N43,'[1]様式2現物'!N43)</f>
        <v>34</v>
      </c>
      <c r="O43" s="111">
        <f>SUM(I43:N43)</f>
        <v>47</v>
      </c>
      <c r="P43" s="112">
        <f>H43+O43</f>
        <v>47</v>
      </c>
    </row>
    <row r="44" spans="3:16" ht="17.25" customHeight="1">
      <c r="C44" s="81"/>
      <c r="D44" s="110" t="s">
        <v>107</v>
      </c>
      <c r="E44" s="110"/>
      <c r="F44" s="139">
        <f>SUM('[1]様式2償還'!F44,'[1]様式2現物'!F44)</f>
        <v>0</v>
      </c>
      <c r="G44" s="140">
        <f>SUM('[1]様式2償還'!G44,'[1]様式2現物'!G44)</f>
        <v>0</v>
      </c>
      <c r="H44" s="104">
        <f>SUM(F44:G44)</f>
        <v>0</v>
      </c>
      <c r="I44" s="141">
        <f>SUM('[1]様式2償還'!I44,'[1]様式2現物'!I44)</f>
        <v>0</v>
      </c>
      <c r="J44" s="140">
        <f>SUM('[1]様式2償還'!J44,'[1]様式2現物'!J44)</f>
        <v>0</v>
      </c>
      <c r="K44" s="139">
        <f>SUM('[1]様式2償還'!K44,'[1]様式2現物'!K44)</f>
        <v>0</v>
      </c>
      <c r="L44" s="139">
        <f>SUM('[1]様式2償還'!L44,'[1]様式2現物'!L44)</f>
        <v>3</v>
      </c>
      <c r="M44" s="139">
        <f>SUM('[1]様式2償還'!M44,'[1]様式2現物'!M44)</f>
        <v>7</v>
      </c>
      <c r="N44" s="140">
        <f>SUM('[1]様式2償還'!N44,'[1]様式2現物'!N44)</f>
        <v>21</v>
      </c>
      <c r="O44" s="138">
        <f t="shared" si="3"/>
        <v>31</v>
      </c>
      <c r="P44" s="105">
        <f t="shared" si="4"/>
        <v>31</v>
      </c>
    </row>
    <row r="45" spans="3:16" ht="17.25" customHeight="1" thickBot="1">
      <c r="C45" s="113" t="s">
        <v>155</v>
      </c>
      <c r="D45" s="114"/>
      <c r="E45" s="114"/>
      <c r="F45" s="115">
        <f aca="true" t="shared" si="10" ref="F45:P45">F9+F30+F40</f>
        <v>3754</v>
      </c>
      <c r="G45" s="116">
        <f t="shared" si="10"/>
        <v>4714</v>
      </c>
      <c r="H45" s="117">
        <f t="shared" si="10"/>
        <v>8468</v>
      </c>
      <c r="I45" s="118">
        <f t="shared" si="10"/>
        <v>0</v>
      </c>
      <c r="J45" s="116">
        <f t="shared" si="10"/>
        <v>12151</v>
      </c>
      <c r="K45" s="115">
        <f t="shared" si="10"/>
        <v>8153</v>
      </c>
      <c r="L45" s="115">
        <f t="shared" si="10"/>
        <v>8235</v>
      </c>
      <c r="M45" s="115">
        <f t="shared" si="10"/>
        <v>4768</v>
      </c>
      <c r="N45" s="116">
        <f t="shared" si="10"/>
        <v>4786</v>
      </c>
      <c r="O45" s="115">
        <f t="shared" si="10"/>
        <v>38093</v>
      </c>
      <c r="P45" s="119">
        <f t="shared" si="10"/>
        <v>46561</v>
      </c>
    </row>
    <row r="48" ht="13.5">
      <c r="A48" s="59" t="str">
        <f>$A$2</f>
        <v>２.保険給付決定状況</v>
      </c>
    </row>
    <row r="49" spans="2:8" ht="13.5">
      <c r="B49" s="59" t="str">
        <f>$B$3</f>
        <v>(1)介護給付・予防給付</v>
      </c>
      <c r="H49" s="195" t="s">
        <v>136</v>
      </c>
    </row>
    <row r="50" spans="3:17" ht="13.5">
      <c r="C50" s="59" t="str">
        <f>$C$4</f>
        <v>①-1 総数</v>
      </c>
      <c r="H50" s="198" t="str">
        <f>H4</f>
        <v>令和元年７月月報（報告用）</v>
      </c>
      <c r="Q50" s="59"/>
    </row>
    <row r="51" spans="4:17" ht="13.5">
      <c r="D51" s="59" t="s">
        <v>156</v>
      </c>
      <c r="Q51" s="59"/>
    </row>
    <row r="52" ht="14.25" thickBot="1">
      <c r="Q52" s="59"/>
    </row>
    <row r="53" spans="3:17" ht="17.25" customHeight="1">
      <c r="C53" s="60" t="s">
        <v>82</v>
      </c>
      <c r="D53" s="61"/>
      <c r="E53" s="61"/>
      <c r="F53" s="62" t="s">
        <v>45</v>
      </c>
      <c r="G53" s="63"/>
      <c r="H53" s="64"/>
      <c r="I53" s="65" t="s">
        <v>46</v>
      </c>
      <c r="J53" s="63"/>
      <c r="K53" s="63"/>
      <c r="L53" s="63"/>
      <c r="M53" s="63"/>
      <c r="N53" s="63"/>
      <c r="O53" s="63"/>
      <c r="P53" s="66" t="s">
        <v>43</v>
      </c>
      <c r="Q53" s="59"/>
    </row>
    <row r="54" spans="3:17" ht="17.25" customHeight="1">
      <c r="C54" s="67"/>
      <c r="D54" s="68"/>
      <c r="E54" s="68"/>
      <c r="F54" s="69" t="s">
        <v>151</v>
      </c>
      <c r="G54" s="70" t="s">
        <v>157</v>
      </c>
      <c r="H54" s="71" t="s">
        <v>41</v>
      </c>
      <c r="I54" s="72" t="s">
        <v>42</v>
      </c>
      <c r="J54" s="70" t="s">
        <v>10</v>
      </c>
      <c r="K54" s="69" t="s">
        <v>11</v>
      </c>
      <c r="L54" s="69" t="s">
        <v>12</v>
      </c>
      <c r="M54" s="69" t="s">
        <v>13</v>
      </c>
      <c r="N54" s="70" t="s">
        <v>14</v>
      </c>
      <c r="O54" s="71" t="s">
        <v>2</v>
      </c>
      <c r="P54" s="73"/>
      <c r="Q54" s="59"/>
    </row>
    <row r="55" spans="3:17" ht="17.25" customHeight="1">
      <c r="C55" s="74" t="s">
        <v>83</v>
      </c>
      <c r="D55" s="75"/>
      <c r="E55" s="75"/>
      <c r="F55" s="76">
        <f>F56+F62+F65+F70+F72+F73</f>
        <v>3792748</v>
      </c>
      <c r="G55" s="77">
        <f aca="true" t="shared" si="11" ref="G55:P55">G56+G62+G65+G70+G72+G73</f>
        <v>7192677</v>
      </c>
      <c r="H55" s="78">
        <f t="shared" si="11"/>
        <v>10985425</v>
      </c>
      <c r="I55" s="79">
        <f t="shared" si="11"/>
        <v>0</v>
      </c>
      <c r="J55" s="77">
        <f t="shared" si="11"/>
        <v>32509855</v>
      </c>
      <c r="K55" s="76">
        <f t="shared" si="11"/>
        <v>25630729</v>
      </c>
      <c r="L55" s="76">
        <f t="shared" si="11"/>
        <v>31536544</v>
      </c>
      <c r="M55" s="76">
        <f t="shared" si="11"/>
        <v>19966984</v>
      </c>
      <c r="N55" s="77">
        <f t="shared" si="11"/>
        <v>21201952</v>
      </c>
      <c r="O55" s="76">
        <f t="shared" si="11"/>
        <v>130846064</v>
      </c>
      <c r="P55" s="80">
        <f t="shared" si="11"/>
        <v>141831489</v>
      </c>
      <c r="Q55" s="59"/>
    </row>
    <row r="56" spans="3:17" ht="17.25" customHeight="1">
      <c r="C56" s="81"/>
      <c r="D56" s="82" t="s">
        <v>158</v>
      </c>
      <c r="E56" s="83"/>
      <c r="F56" s="84">
        <f aca="true" t="shared" si="12" ref="F56:P56">SUM(F57:F61)</f>
        <v>961555</v>
      </c>
      <c r="G56" s="85">
        <f t="shared" si="12"/>
        <v>2290234</v>
      </c>
      <c r="H56" s="86">
        <f t="shared" si="12"/>
        <v>3251789</v>
      </c>
      <c r="I56" s="87">
        <f t="shared" si="12"/>
        <v>0</v>
      </c>
      <c r="J56" s="85">
        <f t="shared" si="12"/>
        <v>11806719</v>
      </c>
      <c r="K56" s="84">
        <f t="shared" si="12"/>
        <v>9842561</v>
      </c>
      <c r="L56" s="84">
        <f t="shared" si="12"/>
        <v>13159138</v>
      </c>
      <c r="M56" s="84">
        <f t="shared" si="12"/>
        <v>8770471</v>
      </c>
      <c r="N56" s="85">
        <f t="shared" si="12"/>
        <v>12520745</v>
      </c>
      <c r="O56" s="84">
        <f t="shared" si="12"/>
        <v>56099634</v>
      </c>
      <c r="P56" s="88">
        <f t="shared" si="12"/>
        <v>59351423</v>
      </c>
      <c r="Q56" s="59"/>
    </row>
    <row r="57" spans="3:17" ht="17.25" customHeight="1">
      <c r="C57" s="81"/>
      <c r="D57" s="89"/>
      <c r="E57" s="90" t="s">
        <v>159</v>
      </c>
      <c r="F57" s="91">
        <f>SUM('[1]様式2償還'!F57,'[1]様式2現物'!F57)</f>
        <v>1268</v>
      </c>
      <c r="G57" s="92">
        <f>SUM('[1]様式2償還'!G57,'[1]様式2現物'!G57)</f>
        <v>0</v>
      </c>
      <c r="H57" s="86">
        <f aca="true" t="shared" si="13" ref="H57:H73">SUM(F57:G57)</f>
        <v>1268</v>
      </c>
      <c r="I57" s="93">
        <f>SUM('[1]様式2償還'!I57,'[1]様式2現物'!I57)</f>
        <v>0</v>
      </c>
      <c r="J57" s="92">
        <f>SUM('[1]様式2償還'!J57,'[1]様式2現物'!J57)</f>
        <v>6925403</v>
      </c>
      <c r="K57" s="91">
        <f>SUM('[1]様式2償還'!K57,'[1]様式2現物'!K57)</f>
        <v>6071827</v>
      </c>
      <c r="L57" s="91">
        <f>SUM('[1]様式2償還'!L57,'[1]様式2現物'!L57)</f>
        <v>9502122</v>
      </c>
      <c r="M57" s="91">
        <f>SUM('[1]様式2償還'!M57,'[1]様式2現物'!M57)</f>
        <v>6115332</v>
      </c>
      <c r="N57" s="92">
        <f>SUM('[1]様式2償還'!N57,'[1]様式2現物'!N57)</f>
        <v>7983664</v>
      </c>
      <c r="O57" s="84">
        <f aca="true" t="shared" si="14" ref="O57:O88">SUM(I57:N57)</f>
        <v>36598348</v>
      </c>
      <c r="P57" s="88">
        <f aca="true" t="shared" si="15" ref="P57:P88">H57+O57</f>
        <v>36599616</v>
      </c>
      <c r="Q57" s="59"/>
    </row>
    <row r="58" spans="3:17" ht="17.25" customHeight="1">
      <c r="C58" s="81"/>
      <c r="D58" s="89"/>
      <c r="E58" s="90" t="s">
        <v>160</v>
      </c>
      <c r="F58" s="91">
        <f>SUM('[1]様式2償還'!F58,'[1]様式2現物'!F58)</f>
        <v>10728</v>
      </c>
      <c r="G58" s="92">
        <f>SUM('[1]様式2償還'!G58,'[1]様式2現物'!G58)</f>
        <v>6258</v>
      </c>
      <c r="H58" s="86">
        <f t="shared" si="13"/>
        <v>16986</v>
      </c>
      <c r="I58" s="93">
        <f>SUM('[1]様式2償還'!I58,'[1]様式2現物'!I58)</f>
        <v>0</v>
      </c>
      <c r="J58" s="92">
        <f>SUM('[1]様式2償還'!J58,'[1]様式2現物'!J58)</f>
        <v>52540</v>
      </c>
      <c r="K58" s="91">
        <f>SUM('[1]様式2償還'!K58,'[1]様式2現物'!K58)</f>
        <v>87296</v>
      </c>
      <c r="L58" s="91">
        <f>SUM('[1]様式2償還'!L58,'[1]様式2現物'!L58)</f>
        <v>157765</v>
      </c>
      <c r="M58" s="91">
        <f>SUM('[1]様式2償還'!M58,'[1]様式2現物'!M58)</f>
        <v>243338</v>
      </c>
      <c r="N58" s="92">
        <f>SUM('[1]様式2償還'!N58,'[1]様式2現物'!N58)</f>
        <v>1138581</v>
      </c>
      <c r="O58" s="84">
        <f t="shared" si="14"/>
        <v>1679520</v>
      </c>
      <c r="P58" s="88">
        <f t="shared" si="15"/>
        <v>1696506</v>
      </c>
      <c r="Q58" s="59"/>
    </row>
    <row r="59" spans="3:17" ht="17.25" customHeight="1">
      <c r="C59" s="81"/>
      <c r="D59" s="89"/>
      <c r="E59" s="90" t="s">
        <v>161</v>
      </c>
      <c r="F59" s="91">
        <f>SUM('[1]様式2償還'!F59,'[1]様式2現物'!F59)</f>
        <v>651602</v>
      </c>
      <c r="G59" s="92">
        <f>SUM('[1]様式2償還'!G59,'[1]様式2現物'!G59)</f>
        <v>1558934</v>
      </c>
      <c r="H59" s="86">
        <f t="shared" si="13"/>
        <v>2210536</v>
      </c>
      <c r="I59" s="93">
        <f>SUM('[1]様式2償還'!I59,'[1]様式2現物'!I59)</f>
        <v>0</v>
      </c>
      <c r="J59" s="92">
        <f>SUM('[1]様式2償還'!J59,'[1]様式2現物'!J59)</f>
        <v>3532071</v>
      </c>
      <c r="K59" s="91">
        <f>SUM('[1]様式2償還'!K59,'[1]様式2現物'!K59)</f>
        <v>2486113</v>
      </c>
      <c r="L59" s="91">
        <f>SUM('[1]様式2償還'!L59,'[1]様式2現物'!L59)</f>
        <v>2263878</v>
      </c>
      <c r="M59" s="91">
        <f>SUM('[1]様式2償還'!M59,'[1]様式2現物'!M59)</f>
        <v>1589209</v>
      </c>
      <c r="N59" s="92">
        <f>SUM('[1]様式2償還'!N59,'[1]様式2現物'!N59)</f>
        <v>2439499</v>
      </c>
      <c r="O59" s="84">
        <f t="shared" si="14"/>
        <v>12310770</v>
      </c>
      <c r="P59" s="88">
        <f t="shared" si="15"/>
        <v>14521306</v>
      </c>
      <c r="Q59" s="59"/>
    </row>
    <row r="60" spans="3:17" ht="17.25" customHeight="1">
      <c r="C60" s="81"/>
      <c r="D60" s="89"/>
      <c r="E60" s="90" t="s">
        <v>162</v>
      </c>
      <c r="F60" s="91">
        <f>SUM('[1]様式2償還'!F60,'[1]様式2現物'!F60)</f>
        <v>62882</v>
      </c>
      <c r="G60" s="92">
        <f>SUM('[1]様式2償還'!G60,'[1]様式2現物'!G60)</f>
        <v>261781</v>
      </c>
      <c r="H60" s="86">
        <f t="shared" si="13"/>
        <v>324663</v>
      </c>
      <c r="I60" s="93">
        <f>SUM('[1]様式2償還'!I60,'[1]様式2現物'!I60)</f>
        <v>0</v>
      </c>
      <c r="J60" s="92">
        <f>SUM('[1]様式2償還'!J60,'[1]様式2現物'!J60)</f>
        <v>275650</v>
      </c>
      <c r="K60" s="91">
        <f>SUM('[1]様式2償還'!K60,'[1]様式2現物'!K60)</f>
        <v>259371</v>
      </c>
      <c r="L60" s="91">
        <f>SUM('[1]様式2償還'!L60,'[1]様式2現物'!L60)</f>
        <v>197481</v>
      </c>
      <c r="M60" s="91">
        <f>SUM('[1]様式2償還'!M60,'[1]様式2現物'!M60)</f>
        <v>93596</v>
      </c>
      <c r="N60" s="92">
        <f>SUM('[1]様式2償還'!N60,'[1]様式2現物'!N60)</f>
        <v>159984</v>
      </c>
      <c r="O60" s="84">
        <f t="shared" si="14"/>
        <v>986082</v>
      </c>
      <c r="P60" s="88">
        <f t="shared" si="15"/>
        <v>1310745</v>
      </c>
      <c r="Q60" s="59"/>
    </row>
    <row r="61" spans="3:17" ht="17.25" customHeight="1">
      <c r="C61" s="81"/>
      <c r="D61" s="89"/>
      <c r="E61" s="90" t="s">
        <v>163</v>
      </c>
      <c r="F61" s="91">
        <f>SUM('[1]様式2償還'!F61,'[1]様式2現物'!F61)</f>
        <v>235075</v>
      </c>
      <c r="G61" s="92">
        <f>SUM('[1]様式2償還'!G61,'[1]様式2現物'!G61)</f>
        <v>463261</v>
      </c>
      <c r="H61" s="86">
        <f t="shared" si="13"/>
        <v>698336</v>
      </c>
      <c r="I61" s="93">
        <f>SUM('[1]様式2償還'!I61,'[1]様式2現物'!I61)</f>
        <v>0</v>
      </c>
      <c r="J61" s="92">
        <f>SUM('[1]様式2償還'!J61,'[1]様式2現物'!J61)</f>
        <v>1021055</v>
      </c>
      <c r="K61" s="91">
        <f>SUM('[1]様式2償還'!K61,'[1]様式2現物'!K61)</f>
        <v>937954</v>
      </c>
      <c r="L61" s="91">
        <f>SUM('[1]様式2償還'!L61,'[1]様式2現物'!L61)</f>
        <v>1037892</v>
      </c>
      <c r="M61" s="91">
        <f>SUM('[1]様式2償還'!M61,'[1]様式2現物'!M61)</f>
        <v>728996</v>
      </c>
      <c r="N61" s="92">
        <f>SUM('[1]様式2償還'!N61,'[1]様式2現物'!N61)</f>
        <v>799017</v>
      </c>
      <c r="O61" s="84">
        <f t="shared" si="14"/>
        <v>4524914</v>
      </c>
      <c r="P61" s="88">
        <f t="shared" si="15"/>
        <v>5223250</v>
      </c>
      <c r="Q61" s="59"/>
    </row>
    <row r="62" spans="3:17" ht="17.25" customHeight="1">
      <c r="C62" s="81"/>
      <c r="D62" s="82" t="s">
        <v>84</v>
      </c>
      <c r="E62" s="94"/>
      <c r="F62" s="84">
        <f aca="true" t="shared" si="16" ref="F62:P62">SUM(F63:F64)</f>
        <v>822880</v>
      </c>
      <c r="G62" s="85">
        <f t="shared" si="16"/>
        <v>1410600</v>
      </c>
      <c r="H62" s="86">
        <f t="shared" si="16"/>
        <v>2233480</v>
      </c>
      <c r="I62" s="87">
        <f t="shared" si="16"/>
        <v>0</v>
      </c>
      <c r="J62" s="85">
        <f t="shared" si="16"/>
        <v>9268256</v>
      </c>
      <c r="K62" s="84">
        <f t="shared" si="16"/>
        <v>6710874</v>
      </c>
      <c r="L62" s="84">
        <f t="shared" si="16"/>
        <v>5893766</v>
      </c>
      <c r="M62" s="84">
        <f t="shared" si="16"/>
        <v>3121496</v>
      </c>
      <c r="N62" s="85">
        <f t="shared" si="16"/>
        <v>1751905</v>
      </c>
      <c r="O62" s="84">
        <f t="shared" si="16"/>
        <v>26746297</v>
      </c>
      <c r="P62" s="88">
        <f t="shared" si="16"/>
        <v>28979777</v>
      </c>
      <c r="Q62" s="59"/>
    </row>
    <row r="63" spans="3:17" ht="17.25" customHeight="1">
      <c r="C63" s="81"/>
      <c r="D63" s="89"/>
      <c r="E63" s="95" t="s">
        <v>164</v>
      </c>
      <c r="F63" s="91">
        <f>SUM('[1]様式2償還'!F63,'[1]様式2現物'!F63)</f>
        <v>0</v>
      </c>
      <c r="G63" s="92">
        <f>SUM('[1]様式2償還'!G63,'[1]様式2現物'!G63)</f>
        <v>0</v>
      </c>
      <c r="H63" s="86">
        <f t="shared" si="13"/>
        <v>0</v>
      </c>
      <c r="I63" s="93">
        <f>SUM('[1]様式2償還'!I63,'[1]様式2現物'!I63)</f>
        <v>0</v>
      </c>
      <c r="J63" s="92">
        <f>SUM('[1]様式2償還'!J63,'[1]様式2現物'!J63)</f>
        <v>7033006</v>
      </c>
      <c r="K63" s="91">
        <f>SUM('[1]様式2償還'!K63,'[1]様式2現物'!K63)</f>
        <v>5012269</v>
      </c>
      <c r="L63" s="91">
        <f>SUM('[1]様式2償還'!L63,'[1]様式2現物'!L63)</f>
        <v>4431824</v>
      </c>
      <c r="M63" s="91">
        <f>SUM('[1]様式2償還'!M63,'[1]様式2現物'!M63)</f>
        <v>2389331</v>
      </c>
      <c r="N63" s="92">
        <f>SUM('[1]様式2償還'!N63,'[1]様式2現物'!N63)</f>
        <v>1360029</v>
      </c>
      <c r="O63" s="84">
        <f t="shared" si="14"/>
        <v>20226459</v>
      </c>
      <c r="P63" s="88">
        <f t="shared" si="15"/>
        <v>20226459</v>
      </c>
      <c r="Q63" s="59"/>
    </row>
    <row r="64" spans="3:17" ht="17.25" customHeight="1">
      <c r="C64" s="81"/>
      <c r="D64" s="89"/>
      <c r="E64" s="95" t="s">
        <v>165</v>
      </c>
      <c r="F64" s="91">
        <f>SUM('[1]様式2償還'!F64,'[1]様式2現物'!F64)</f>
        <v>822880</v>
      </c>
      <c r="G64" s="92">
        <f>SUM('[1]様式2償還'!G64,'[1]様式2現物'!G64)</f>
        <v>1410600</v>
      </c>
      <c r="H64" s="86">
        <f t="shared" si="13"/>
        <v>2233480</v>
      </c>
      <c r="I64" s="93">
        <f>SUM('[1]様式2償還'!I64,'[1]様式2現物'!I64)</f>
        <v>0</v>
      </c>
      <c r="J64" s="92">
        <f>SUM('[1]様式2償還'!J64,'[1]様式2現物'!J64)</f>
        <v>2235250</v>
      </c>
      <c r="K64" s="91">
        <f>SUM('[1]様式2償還'!K64,'[1]様式2現物'!K64)</f>
        <v>1698605</v>
      </c>
      <c r="L64" s="91">
        <f>SUM('[1]様式2償還'!L64,'[1]様式2現物'!L64)</f>
        <v>1461942</v>
      </c>
      <c r="M64" s="91">
        <f>SUM('[1]様式2償還'!M64,'[1]様式2現物'!M64)</f>
        <v>732165</v>
      </c>
      <c r="N64" s="92">
        <f>SUM('[1]様式2償還'!N64,'[1]様式2現物'!N64)</f>
        <v>391876</v>
      </c>
      <c r="O64" s="84">
        <f t="shared" si="14"/>
        <v>6519838</v>
      </c>
      <c r="P64" s="88">
        <f t="shared" si="15"/>
        <v>8753318</v>
      </c>
      <c r="Q64" s="59"/>
    </row>
    <row r="65" spans="3:17" ht="17.25" customHeight="1">
      <c r="C65" s="81"/>
      <c r="D65" s="82" t="s">
        <v>85</v>
      </c>
      <c r="E65" s="83"/>
      <c r="F65" s="84">
        <f aca="true" t="shared" si="17" ref="F65:P65">SUM(F66:F69)</f>
        <v>5117</v>
      </c>
      <c r="G65" s="85">
        <f t="shared" si="17"/>
        <v>112658</v>
      </c>
      <c r="H65" s="86">
        <f t="shared" si="17"/>
        <v>117775</v>
      </c>
      <c r="I65" s="87">
        <f t="shared" si="17"/>
        <v>0</v>
      </c>
      <c r="J65" s="85">
        <f t="shared" si="17"/>
        <v>820102</v>
      </c>
      <c r="K65" s="84">
        <f t="shared" si="17"/>
        <v>1392850</v>
      </c>
      <c r="L65" s="84">
        <f t="shared" si="17"/>
        <v>3415719</v>
      </c>
      <c r="M65" s="84">
        <f t="shared" si="17"/>
        <v>2005938</v>
      </c>
      <c r="N65" s="85">
        <f t="shared" si="17"/>
        <v>1293110</v>
      </c>
      <c r="O65" s="84">
        <f t="shared" si="17"/>
        <v>8927719</v>
      </c>
      <c r="P65" s="88">
        <f t="shared" si="17"/>
        <v>9045494</v>
      </c>
      <c r="Q65" s="59"/>
    </row>
    <row r="66" spans="3:17" ht="17.25" customHeight="1">
      <c r="C66" s="81"/>
      <c r="D66" s="89"/>
      <c r="E66" s="90" t="s">
        <v>166</v>
      </c>
      <c r="F66" s="91">
        <f>SUM('[1]様式2償還'!F66,'[1]様式2現物'!F66)</f>
        <v>1709</v>
      </c>
      <c r="G66" s="92">
        <f>SUM('[1]様式2償還'!G66,'[1]様式2現物'!G66)</f>
        <v>103400</v>
      </c>
      <c r="H66" s="86">
        <f t="shared" si="13"/>
        <v>105109</v>
      </c>
      <c r="I66" s="93">
        <f>SUM('[1]様式2償還'!I66,'[1]様式2現物'!I66)</f>
        <v>0</v>
      </c>
      <c r="J66" s="92">
        <f>SUM('[1]様式2償還'!J66,'[1]様式2現物'!J66)</f>
        <v>722450</v>
      </c>
      <c r="K66" s="91">
        <f>SUM('[1]様式2償還'!K66,'[1]様式2現物'!K66)</f>
        <v>1278478</v>
      </c>
      <c r="L66" s="91">
        <f>SUM('[1]様式2償還'!L66,'[1]様式2現物'!L66)</f>
        <v>3071282</v>
      </c>
      <c r="M66" s="91">
        <f>SUM('[1]様式2償還'!M66,'[1]様式2現物'!M66)</f>
        <v>1741823</v>
      </c>
      <c r="N66" s="92">
        <f>SUM('[1]様式2償還'!N66,'[1]様式2現物'!N66)</f>
        <v>1085558</v>
      </c>
      <c r="O66" s="84">
        <f t="shared" si="14"/>
        <v>7899591</v>
      </c>
      <c r="P66" s="88">
        <f t="shared" si="15"/>
        <v>8004700</v>
      </c>
      <c r="Q66" s="59"/>
    </row>
    <row r="67" spans="3:17" ht="24.75" customHeight="1">
      <c r="C67" s="81"/>
      <c r="D67" s="89"/>
      <c r="E67" s="96" t="s">
        <v>167</v>
      </c>
      <c r="F67" s="91">
        <f>SUM('[1]様式2償還'!F67,'[1]様式2現物'!F67)</f>
        <v>3408</v>
      </c>
      <c r="G67" s="92">
        <f>SUM('[1]様式2償還'!G67,'[1]様式2現物'!G67)</f>
        <v>9258</v>
      </c>
      <c r="H67" s="86">
        <f t="shared" si="13"/>
        <v>12666</v>
      </c>
      <c r="I67" s="93">
        <f>SUM('[1]様式2償還'!I67,'[1]様式2現物'!I67)</f>
        <v>0</v>
      </c>
      <c r="J67" s="92">
        <f>SUM('[1]様式2償還'!J67,'[1]様式2現物'!J67)</f>
        <v>93171</v>
      </c>
      <c r="K67" s="91">
        <f>SUM('[1]様式2償還'!K67,'[1]様式2現物'!K67)</f>
        <v>114372</v>
      </c>
      <c r="L67" s="91">
        <f>SUM('[1]様式2償還'!L67,'[1]様式2現物'!L67)</f>
        <v>289745</v>
      </c>
      <c r="M67" s="91">
        <f>SUM('[1]様式2償還'!M67,'[1]様式2現物'!M67)</f>
        <v>264115</v>
      </c>
      <c r="N67" s="92">
        <f>SUM('[1]様式2償還'!N67,'[1]様式2現物'!N67)</f>
        <v>194893</v>
      </c>
      <c r="O67" s="84">
        <f t="shared" si="14"/>
        <v>956296</v>
      </c>
      <c r="P67" s="88">
        <f t="shared" si="15"/>
        <v>968962</v>
      </c>
      <c r="Q67" s="59"/>
    </row>
    <row r="68" spans="3:17" ht="24.75" customHeight="1">
      <c r="C68" s="81"/>
      <c r="D68" s="89"/>
      <c r="E68" s="96" t="s">
        <v>168</v>
      </c>
      <c r="F68" s="91">
        <f>SUM('[1]様式2償還'!F68,'[1]様式2現物'!F68)</f>
        <v>0</v>
      </c>
      <c r="G68" s="92">
        <f>SUM('[1]様式2償還'!G68,'[1]様式2現物'!G68)</f>
        <v>0</v>
      </c>
      <c r="H68" s="86">
        <f>SUM(F68:G68)</f>
        <v>0</v>
      </c>
      <c r="I68" s="93">
        <f>SUM('[1]様式2償還'!I68,'[1]様式2現物'!I68)</f>
        <v>0</v>
      </c>
      <c r="J68" s="92">
        <f>SUM('[1]様式2償還'!J68,'[1]様式2現物'!J68)</f>
        <v>4481</v>
      </c>
      <c r="K68" s="91">
        <f>SUM('[1]様式2償還'!K68,'[1]様式2現物'!K68)</f>
        <v>0</v>
      </c>
      <c r="L68" s="91">
        <f>SUM('[1]様式2償還'!L68,'[1]様式2現物'!L68)</f>
        <v>54692</v>
      </c>
      <c r="M68" s="91">
        <f>SUM('[1]様式2償還'!M68,'[1]様式2現物'!M68)</f>
        <v>0</v>
      </c>
      <c r="N68" s="92">
        <f>SUM('[1]様式2償還'!N68,'[1]様式2現物'!N68)</f>
        <v>12659</v>
      </c>
      <c r="O68" s="84">
        <f>SUM(I68:N68)</f>
        <v>71832</v>
      </c>
      <c r="P68" s="88">
        <f>H68+O68</f>
        <v>71832</v>
      </c>
      <c r="Q68" s="59"/>
    </row>
    <row r="69" spans="3:17" ht="24.75" customHeight="1">
      <c r="C69" s="81"/>
      <c r="D69" s="95"/>
      <c r="E69" s="96" t="s">
        <v>105</v>
      </c>
      <c r="F69" s="91">
        <f>SUM('[1]様式2償還'!F69,'[1]様式2現物'!F69)</f>
        <v>0</v>
      </c>
      <c r="G69" s="92">
        <f>SUM('[1]様式2償還'!G69,'[1]様式2現物'!G69)</f>
        <v>0</v>
      </c>
      <c r="H69" s="86">
        <f t="shared" si="13"/>
        <v>0</v>
      </c>
      <c r="I69" s="163">
        <f>SUM('[1]様式2償還'!I69,'[1]様式2現物'!I69)</f>
        <v>0</v>
      </c>
      <c r="J69" s="92">
        <f>SUM('[1]様式2償還'!J69,'[1]様式2現物'!J69)</f>
        <v>0</v>
      </c>
      <c r="K69" s="91">
        <f>SUM('[1]様式2償還'!K69,'[1]様式2現物'!K69)</f>
        <v>0</v>
      </c>
      <c r="L69" s="91">
        <f>SUM('[1]様式2償還'!L69,'[1]様式2現物'!L69)</f>
        <v>0</v>
      </c>
      <c r="M69" s="91">
        <f>SUM('[1]様式2償還'!M69,'[1]様式2現物'!M69)</f>
        <v>0</v>
      </c>
      <c r="N69" s="92">
        <f>SUM('[1]様式2償還'!N69,'[1]様式2現物'!N69)</f>
        <v>0</v>
      </c>
      <c r="O69" s="84">
        <f t="shared" si="14"/>
        <v>0</v>
      </c>
      <c r="P69" s="88">
        <f t="shared" si="15"/>
        <v>0</v>
      </c>
      <c r="Q69" s="59"/>
    </row>
    <row r="70" spans="3:17" ht="17.25" customHeight="1">
      <c r="C70" s="81"/>
      <c r="D70" s="82" t="s">
        <v>86</v>
      </c>
      <c r="E70" s="83"/>
      <c r="F70" s="84">
        <f>SUM(F71)</f>
        <v>626580</v>
      </c>
      <c r="G70" s="85">
        <f aca="true" t="shared" si="18" ref="G70:P70">SUM(G71)</f>
        <v>1014574</v>
      </c>
      <c r="H70" s="86">
        <f t="shared" si="18"/>
        <v>1641154</v>
      </c>
      <c r="I70" s="87">
        <f t="shared" si="18"/>
        <v>0</v>
      </c>
      <c r="J70" s="85">
        <f t="shared" si="18"/>
        <v>2116383</v>
      </c>
      <c r="K70" s="84">
        <f t="shared" si="18"/>
        <v>1977602</v>
      </c>
      <c r="L70" s="84">
        <f t="shared" si="18"/>
        <v>1967314</v>
      </c>
      <c r="M70" s="84">
        <f t="shared" si="18"/>
        <v>1249219</v>
      </c>
      <c r="N70" s="85">
        <f t="shared" si="18"/>
        <v>1446493</v>
      </c>
      <c r="O70" s="84">
        <f t="shared" si="18"/>
        <v>8757011</v>
      </c>
      <c r="P70" s="88">
        <f t="shared" si="18"/>
        <v>10398165</v>
      </c>
      <c r="Q70" s="59"/>
    </row>
    <row r="71" spans="3:17" ht="17.25" customHeight="1">
      <c r="C71" s="81"/>
      <c r="D71" s="89"/>
      <c r="E71" s="90" t="s">
        <v>169</v>
      </c>
      <c r="F71" s="91">
        <f>SUM('[1]様式2償還'!F71,'[1]様式2現物'!F71)</f>
        <v>626580</v>
      </c>
      <c r="G71" s="92">
        <f>SUM('[1]様式2償還'!G71,'[1]様式2現物'!G71)</f>
        <v>1014574</v>
      </c>
      <c r="H71" s="86">
        <f t="shared" si="13"/>
        <v>1641154</v>
      </c>
      <c r="I71" s="93">
        <f>SUM('[1]様式2償還'!I71,'[1]様式2現物'!I71)</f>
        <v>0</v>
      </c>
      <c r="J71" s="92">
        <f>SUM('[1]様式2償還'!J71,'[1]様式2現物'!J71)</f>
        <v>2116383</v>
      </c>
      <c r="K71" s="91">
        <f>SUM('[1]様式2償還'!K71,'[1]様式2現物'!K71)</f>
        <v>1977602</v>
      </c>
      <c r="L71" s="91">
        <f>SUM('[1]様式2償還'!L71,'[1]様式2現物'!L71)</f>
        <v>1967314</v>
      </c>
      <c r="M71" s="91">
        <f>SUM('[1]様式2償還'!M71,'[1]様式2現物'!M71)</f>
        <v>1249219</v>
      </c>
      <c r="N71" s="92">
        <f>SUM('[1]様式2償還'!N71,'[1]様式2現物'!N71)</f>
        <v>1446493</v>
      </c>
      <c r="O71" s="84">
        <f t="shared" si="14"/>
        <v>8757011</v>
      </c>
      <c r="P71" s="88">
        <f t="shared" si="15"/>
        <v>10398165</v>
      </c>
      <c r="Q71" s="59"/>
    </row>
    <row r="72" spans="3:17" ht="17.25" customHeight="1">
      <c r="C72" s="120"/>
      <c r="D72" s="90" t="s">
        <v>170</v>
      </c>
      <c r="E72" s="94"/>
      <c r="F72" s="144">
        <f>SUM('[1]様式2償還'!F72,'[1]様式2現物'!F72)</f>
        <v>701926</v>
      </c>
      <c r="G72" s="144">
        <f>SUM('[1]様式2償還'!G72,'[1]様式2現物'!G72)</f>
        <v>1606651</v>
      </c>
      <c r="H72" s="121">
        <f t="shared" si="13"/>
        <v>2308577</v>
      </c>
      <c r="I72" s="145">
        <f>SUM('[1]様式2償還'!I72,'[1]様式2現物'!I72)</f>
        <v>0</v>
      </c>
      <c r="J72" s="144">
        <f>SUM('[1]様式2償還'!J72,'[1]様式2現物'!J72)</f>
        <v>4375537</v>
      </c>
      <c r="K72" s="146">
        <f>SUM('[1]様式2償還'!K72,'[1]様式2現物'!K72)</f>
        <v>3346517</v>
      </c>
      <c r="L72" s="146">
        <f>SUM('[1]様式2償還'!L72,'[1]様式2現物'!L72)</f>
        <v>4662731</v>
      </c>
      <c r="M72" s="146">
        <f>SUM('[1]様式2償還'!M72,'[1]様式2現物'!M72)</f>
        <v>3648546</v>
      </c>
      <c r="N72" s="144">
        <f>SUM('[1]様式2償還'!N72,'[1]様式2現物'!N72)</f>
        <v>3120335</v>
      </c>
      <c r="O72" s="122">
        <f t="shared" si="14"/>
        <v>19153666</v>
      </c>
      <c r="P72" s="123">
        <f t="shared" si="15"/>
        <v>21462243</v>
      </c>
      <c r="Q72" s="59"/>
    </row>
    <row r="73" spans="3:17" ht="17.25" customHeight="1">
      <c r="C73" s="101"/>
      <c r="D73" s="102" t="s">
        <v>171</v>
      </c>
      <c r="E73" s="103"/>
      <c r="F73" s="139">
        <f>SUM('[1]様式2償還'!F73,'[1]様式2現物'!F73)</f>
        <v>674690</v>
      </c>
      <c r="G73" s="140">
        <f>SUM('[1]様式2償還'!G73,'[1]様式2現物'!G73)</f>
        <v>757960</v>
      </c>
      <c r="H73" s="104">
        <f t="shared" si="13"/>
        <v>1432650</v>
      </c>
      <c r="I73" s="141">
        <f>SUM('[1]様式2償還'!I73,'[1]様式2現物'!I73)</f>
        <v>0</v>
      </c>
      <c r="J73" s="140">
        <f>SUM('[1]様式2償還'!J73,'[1]様式2現物'!J73)</f>
        <v>4122858</v>
      </c>
      <c r="K73" s="139">
        <f>SUM('[1]様式2償還'!K73,'[1]様式2現物'!K73)</f>
        <v>2360325</v>
      </c>
      <c r="L73" s="139">
        <f>SUM('[1]様式2償還'!L73,'[1]様式2現物'!L73)</f>
        <v>2437876</v>
      </c>
      <c r="M73" s="139">
        <f>SUM('[1]様式2償還'!M73,'[1]様式2現物'!M73)</f>
        <v>1171314</v>
      </c>
      <c r="N73" s="140">
        <f>SUM('[1]様式2償還'!N73,'[1]様式2現物'!N73)</f>
        <v>1069364</v>
      </c>
      <c r="O73" s="104">
        <f t="shared" si="14"/>
        <v>11161737</v>
      </c>
      <c r="P73" s="105">
        <f t="shared" si="15"/>
        <v>12594387</v>
      </c>
      <c r="Q73" s="59"/>
    </row>
    <row r="74" spans="3:17" ht="17.25" customHeight="1">
      <c r="C74" s="74" t="s">
        <v>90</v>
      </c>
      <c r="D74" s="106"/>
      <c r="E74" s="107"/>
      <c r="F74" s="76">
        <f aca="true" t="shared" si="19" ref="F74:P74">SUM(F75:F83)</f>
        <v>20880</v>
      </c>
      <c r="G74" s="77">
        <f t="shared" si="19"/>
        <v>326641</v>
      </c>
      <c r="H74" s="78">
        <f t="shared" si="19"/>
        <v>347521</v>
      </c>
      <c r="I74" s="79">
        <f t="shared" si="19"/>
        <v>0</v>
      </c>
      <c r="J74" s="77">
        <f t="shared" si="19"/>
        <v>6116456</v>
      </c>
      <c r="K74" s="76">
        <f t="shared" si="19"/>
        <v>6275957</v>
      </c>
      <c r="L74" s="76">
        <f t="shared" si="19"/>
        <v>7352654</v>
      </c>
      <c r="M74" s="76">
        <f t="shared" si="19"/>
        <v>4322536</v>
      </c>
      <c r="N74" s="77">
        <f t="shared" si="19"/>
        <v>3798117</v>
      </c>
      <c r="O74" s="76">
        <f t="shared" si="19"/>
        <v>27865720</v>
      </c>
      <c r="P74" s="80">
        <f t="shared" si="19"/>
        <v>28213241</v>
      </c>
      <c r="Q74" s="59"/>
    </row>
    <row r="75" spans="3:17" ht="17.25" customHeight="1">
      <c r="C75" s="81"/>
      <c r="D75" s="90" t="s">
        <v>91</v>
      </c>
      <c r="E75" s="94"/>
      <c r="F75" s="91">
        <f>SUM('[1]様式2償還'!F75,'[1]様式2現物'!F75)</f>
        <v>0</v>
      </c>
      <c r="G75" s="92">
        <f>SUM('[1]様式2償還'!G75,'[1]様式2現物'!G75)</f>
        <v>0</v>
      </c>
      <c r="H75" s="86">
        <f>SUM(F75:G75)</f>
        <v>0</v>
      </c>
      <c r="I75" s="93">
        <f>SUM('[1]様式2償還'!I75,'[1]様式2現物'!I75)</f>
        <v>0</v>
      </c>
      <c r="J75" s="92">
        <f>SUM('[1]様式2償還'!J75,'[1]様式2現物'!J75)</f>
        <v>121451</v>
      </c>
      <c r="K75" s="91">
        <f>SUM('[1]様式2償還'!K75,'[1]様式2現物'!K75)</f>
        <v>237773</v>
      </c>
      <c r="L75" s="91">
        <f>SUM('[1]様式2償還'!L75,'[1]様式2現物'!L75)</f>
        <v>418686</v>
      </c>
      <c r="M75" s="91">
        <f>SUM('[1]様式2償還'!M75,'[1]様式2現物'!M75)</f>
        <v>202217</v>
      </c>
      <c r="N75" s="92">
        <f>SUM('[1]様式2償還'!N75,'[1]様式2現物'!N75)</f>
        <v>157862</v>
      </c>
      <c r="O75" s="84">
        <f>SUM(I75:N75)</f>
        <v>1137989</v>
      </c>
      <c r="P75" s="88">
        <f>H75+O75</f>
        <v>1137989</v>
      </c>
      <c r="Q75" s="59"/>
    </row>
    <row r="76" spans="3:17" ht="17.25" customHeight="1">
      <c r="C76" s="81"/>
      <c r="D76" s="90" t="s">
        <v>92</v>
      </c>
      <c r="E76" s="94"/>
      <c r="F76" s="91">
        <f>SUM('[1]様式2償還'!F76,'[1]様式2現物'!F76)</f>
        <v>0</v>
      </c>
      <c r="G76" s="92">
        <f>SUM('[1]様式2償還'!G76,'[1]様式2現物'!G76)</f>
        <v>0</v>
      </c>
      <c r="H76" s="86">
        <f aca="true" t="shared" si="20" ref="H76:H83">SUM(F76:G76)</f>
        <v>0</v>
      </c>
      <c r="I76" s="93">
        <f>SUM('[1]様式2償還'!I76,'[1]様式2現物'!I76)</f>
        <v>0</v>
      </c>
      <c r="J76" s="92">
        <f>SUM('[1]様式2償還'!J76,'[1]様式2現物'!J76)</f>
        <v>0</v>
      </c>
      <c r="K76" s="91">
        <f>SUM('[1]様式2償還'!K76,'[1]様式2現物'!K76)</f>
        <v>0</v>
      </c>
      <c r="L76" s="91">
        <f>SUM('[1]様式2償還'!L76,'[1]様式2現物'!L76)</f>
        <v>0</v>
      </c>
      <c r="M76" s="91">
        <f>SUM('[1]様式2償還'!M76,'[1]様式2現物'!M76)</f>
        <v>0</v>
      </c>
      <c r="N76" s="92">
        <f>SUM('[1]様式2償還'!N76,'[1]様式2現物'!N76)</f>
        <v>0</v>
      </c>
      <c r="O76" s="84">
        <f aca="true" t="shared" si="21" ref="O76:O83">SUM(I76:N76)</f>
        <v>0</v>
      </c>
      <c r="P76" s="88">
        <f aca="true" t="shared" si="22" ref="P76:P83">H76+O76</f>
        <v>0</v>
      </c>
      <c r="Q76" s="59"/>
    </row>
    <row r="77" spans="3:17" ht="17.25" customHeight="1">
      <c r="C77" s="81"/>
      <c r="D77" s="90" t="s">
        <v>172</v>
      </c>
      <c r="E77" s="94"/>
      <c r="F77" s="91">
        <f>SUM('[1]様式2償還'!F77,'[1]様式2現物'!F77)</f>
        <v>0</v>
      </c>
      <c r="G77" s="92">
        <f>SUM('[1]様式2償還'!G77,'[1]様式2現物'!G77)</f>
        <v>0</v>
      </c>
      <c r="H77" s="86">
        <f t="shared" si="20"/>
        <v>0</v>
      </c>
      <c r="I77" s="93">
        <f>SUM('[1]様式2償還'!I77,'[1]様式2現物'!I77)</f>
        <v>0</v>
      </c>
      <c r="J77" s="92">
        <f>SUM('[1]様式2償還'!J77,'[1]様式2現物'!J77)</f>
        <v>3444137</v>
      </c>
      <c r="K77" s="91">
        <f>SUM('[1]様式2償還'!K77,'[1]様式2現物'!K77)</f>
        <v>2534812</v>
      </c>
      <c r="L77" s="91">
        <f>SUM('[1]様式2償還'!L77,'[1]様式2現物'!L77)</f>
        <v>3005187</v>
      </c>
      <c r="M77" s="91">
        <f>SUM('[1]様式2償還'!M77,'[1]様式2現物'!M77)</f>
        <v>1531241</v>
      </c>
      <c r="N77" s="92">
        <f>SUM('[1]様式2償還'!N77,'[1]様式2現物'!N77)</f>
        <v>1397676</v>
      </c>
      <c r="O77" s="84">
        <f t="shared" si="21"/>
        <v>11913053</v>
      </c>
      <c r="P77" s="88">
        <f t="shared" si="22"/>
        <v>11913053</v>
      </c>
      <c r="Q77" s="59"/>
    </row>
    <row r="78" spans="3:17" ht="17.25" customHeight="1">
      <c r="C78" s="81"/>
      <c r="D78" s="90" t="s">
        <v>93</v>
      </c>
      <c r="E78" s="94"/>
      <c r="F78" s="91">
        <f>SUM('[1]様式2償還'!F78,'[1]様式2現物'!F78)</f>
        <v>16973</v>
      </c>
      <c r="G78" s="92">
        <f>SUM('[1]様式2償還'!G78,'[1]様式2現物'!G78)</f>
        <v>49922</v>
      </c>
      <c r="H78" s="86">
        <f t="shared" si="20"/>
        <v>66895</v>
      </c>
      <c r="I78" s="93">
        <f>SUM('[1]様式2償還'!I78,'[1]様式2現物'!I78)</f>
        <v>0</v>
      </c>
      <c r="J78" s="92">
        <f>SUM('[1]様式2償還'!J78,'[1]様式2現物'!J78)</f>
        <v>338741</v>
      </c>
      <c r="K78" s="91">
        <f>SUM('[1]様式2償還'!K78,'[1]様式2現物'!K78)</f>
        <v>426086</v>
      </c>
      <c r="L78" s="91">
        <f>SUM('[1]様式2償還'!L78,'[1]様式2現物'!L78)</f>
        <v>754759</v>
      </c>
      <c r="M78" s="91">
        <f>SUM('[1]様式2償還'!M78,'[1]様式2現物'!M78)</f>
        <v>363939</v>
      </c>
      <c r="N78" s="92">
        <f>SUM('[1]様式2償還'!N78,'[1]様式2現物'!N78)</f>
        <v>402113</v>
      </c>
      <c r="O78" s="84">
        <f t="shared" si="21"/>
        <v>2285638</v>
      </c>
      <c r="P78" s="88">
        <f t="shared" si="22"/>
        <v>2352533</v>
      </c>
      <c r="Q78" s="59"/>
    </row>
    <row r="79" spans="3:17" ht="17.25" customHeight="1">
      <c r="C79" s="81"/>
      <c r="D79" s="90" t="s">
        <v>94</v>
      </c>
      <c r="E79" s="94"/>
      <c r="F79" s="91">
        <f>SUM('[1]様式2償還'!F79,'[1]様式2現物'!F79)</f>
        <v>3907</v>
      </c>
      <c r="G79" s="92">
        <f>SUM('[1]様式2償還'!G79,'[1]様式2現物'!G79)</f>
        <v>16411</v>
      </c>
      <c r="H79" s="86">
        <f t="shared" si="20"/>
        <v>20318</v>
      </c>
      <c r="I79" s="93">
        <f>SUM('[1]様式2償還'!I79,'[1]様式2現物'!I79)</f>
        <v>0</v>
      </c>
      <c r="J79" s="92">
        <f>SUM('[1]様式2償還'!J79,'[1]様式2現物'!J79)</f>
        <v>230113</v>
      </c>
      <c r="K79" s="91">
        <f>SUM('[1]様式2償還'!K79,'[1]様式2現物'!K79)</f>
        <v>282230</v>
      </c>
      <c r="L79" s="91">
        <f>SUM('[1]様式2償還'!L79,'[1]様式2現物'!L79)</f>
        <v>236783</v>
      </c>
      <c r="M79" s="91">
        <f>SUM('[1]様式2償還'!M79,'[1]様式2現物'!M79)</f>
        <v>212602</v>
      </c>
      <c r="N79" s="92">
        <f>SUM('[1]様式2償還'!N79,'[1]様式2現物'!N79)</f>
        <v>160054</v>
      </c>
      <c r="O79" s="84">
        <f t="shared" si="21"/>
        <v>1121782</v>
      </c>
      <c r="P79" s="88">
        <f t="shared" si="22"/>
        <v>1142100</v>
      </c>
      <c r="Q79" s="59"/>
    </row>
    <row r="80" spans="3:17" ht="17.25" customHeight="1">
      <c r="C80" s="81"/>
      <c r="D80" s="90" t="s">
        <v>95</v>
      </c>
      <c r="E80" s="94"/>
      <c r="F80" s="91">
        <f>SUM('[1]様式2償還'!F80,'[1]様式2現物'!F80)</f>
        <v>0</v>
      </c>
      <c r="G80" s="92">
        <f>SUM('[1]様式2償還'!G80,'[1]様式2現物'!G80)</f>
        <v>260308</v>
      </c>
      <c r="H80" s="86">
        <f t="shared" si="20"/>
        <v>260308</v>
      </c>
      <c r="I80" s="93">
        <f>SUM('[1]様式2償還'!I80,'[1]様式2現物'!I80)</f>
        <v>0</v>
      </c>
      <c r="J80" s="92">
        <f>SUM('[1]様式2償還'!J80,'[1]様式2現物'!J80)</f>
        <v>1957104</v>
      </c>
      <c r="K80" s="91">
        <f>SUM('[1]様式2償還'!K80,'[1]様式2現物'!K80)</f>
        <v>2767863</v>
      </c>
      <c r="L80" s="91">
        <f>SUM('[1]様式2償還'!L80,'[1]様式2現物'!L80)</f>
        <v>2623622</v>
      </c>
      <c r="M80" s="91">
        <f>SUM('[1]様式2償還'!M80,'[1]様式2現物'!M80)</f>
        <v>1433484</v>
      </c>
      <c r="N80" s="92">
        <f>SUM('[1]様式2償還'!N80,'[1]様式2現物'!N80)</f>
        <v>959288</v>
      </c>
      <c r="O80" s="84">
        <f t="shared" si="21"/>
        <v>9741361</v>
      </c>
      <c r="P80" s="88">
        <f t="shared" si="22"/>
        <v>10001669</v>
      </c>
      <c r="Q80" s="59"/>
    </row>
    <row r="81" spans="3:17" ht="17.25" customHeight="1">
      <c r="C81" s="81"/>
      <c r="D81" s="90" t="s">
        <v>96</v>
      </c>
      <c r="E81" s="94"/>
      <c r="F81" s="91">
        <f>SUM('[1]様式2償還'!F81,'[1]様式2現物'!F81)</f>
        <v>0</v>
      </c>
      <c r="G81" s="92">
        <f>SUM('[1]様式2償還'!G81,'[1]様式2現物'!G81)</f>
        <v>0</v>
      </c>
      <c r="H81" s="86">
        <f t="shared" si="20"/>
        <v>0</v>
      </c>
      <c r="I81" s="93">
        <f>SUM('[1]様式2償還'!I81,'[1]様式2現物'!I81)</f>
        <v>0</v>
      </c>
      <c r="J81" s="92">
        <f>SUM('[1]様式2償還'!J81,'[1]様式2現物'!J81)</f>
        <v>0</v>
      </c>
      <c r="K81" s="91">
        <f>SUM('[1]様式2償還'!K81,'[1]様式2現物'!K81)</f>
        <v>0</v>
      </c>
      <c r="L81" s="91">
        <f>SUM('[1]様式2償還'!L81,'[1]様式2現物'!L81)</f>
        <v>0</v>
      </c>
      <c r="M81" s="91">
        <f>SUM('[1]様式2償還'!M81,'[1]様式2現物'!M81)</f>
        <v>0</v>
      </c>
      <c r="N81" s="92">
        <f>SUM('[1]様式2償還'!N81,'[1]様式2現物'!N81)</f>
        <v>0</v>
      </c>
      <c r="O81" s="84">
        <f t="shared" si="21"/>
        <v>0</v>
      </c>
      <c r="P81" s="88">
        <f t="shared" si="22"/>
        <v>0</v>
      </c>
      <c r="Q81" s="59"/>
    </row>
    <row r="82" spans="3:17" ht="17.25" customHeight="1">
      <c r="C82" s="120"/>
      <c r="D82" s="90" t="s">
        <v>97</v>
      </c>
      <c r="E82" s="94"/>
      <c r="F82" s="146">
        <f>SUM('[1]様式2償還'!F82,'[1]様式2現物'!F82)</f>
        <v>0</v>
      </c>
      <c r="G82" s="144">
        <f>SUM('[1]様式2償還'!G82,'[1]様式2現物'!G82)</f>
        <v>0</v>
      </c>
      <c r="H82" s="121">
        <f t="shared" si="20"/>
        <v>0</v>
      </c>
      <c r="I82" s="145">
        <f>SUM('[1]様式2償還'!I82,'[1]様式2現物'!I82)</f>
        <v>0</v>
      </c>
      <c r="J82" s="144">
        <f>SUM('[1]様式2償還'!J82,'[1]様式2現物'!J82)</f>
        <v>24910</v>
      </c>
      <c r="K82" s="146">
        <f>SUM('[1]様式2償還'!K82,'[1]様式2現物'!K82)</f>
        <v>27193</v>
      </c>
      <c r="L82" s="146">
        <f>SUM('[1]様式2償還'!L82,'[1]様式2現物'!L82)</f>
        <v>313617</v>
      </c>
      <c r="M82" s="146">
        <f>SUM('[1]様式2償還'!M82,'[1]様式2現物'!M82)</f>
        <v>579053</v>
      </c>
      <c r="N82" s="144">
        <f>SUM('[1]様式2償還'!N82,'[1]様式2現物'!N82)</f>
        <v>687692</v>
      </c>
      <c r="O82" s="122">
        <f t="shared" si="21"/>
        <v>1632465</v>
      </c>
      <c r="P82" s="123">
        <f t="shared" si="22"/>
        <v>1632465</v>
      </c>
      <c r="Q82" s="59"/>
    </row>
    <row r="83" spans="3:17" ht="17.25" customHeight="1">
      <c r="C83" s="108"/>
      <c r="D83" s="109" t="s">
        <v>106</v>
      </c>
      <c r="E83" s="164"/>
      <c r="F83" s="91">
        <f>SUM('[1]様式2償還'!F83,'[1]様式2現物'!F83)</f>
        <v>0</v>
      </c>
      <c r="G83" s="92">
        <f>SUM('[1]様式2償還'!G83,'[1]様式2現物'!G83)</f>
        <v>0</v>
      </c>
      <c r="H83" s="86">
        <f t="shared" si="20"/>
        <v>0</v>
      </c>
      <c r="I83" s="93">
        <f>SUM('[1]様式2償還'!I83,'[1]様式2現物'!I83)</f>
        <v>0</v>
      </c>
      <c r="J83" s="92">
        <f>SUM('[1]様式2償還'!J83,'[1]様式2現物'!J83)</f>
        <v>0</v>
      </c>
      <c r="K83" s="91">
        <f>SUM('[1]様式2償還'!K83,'[1]様式2現物'!K83)</f>
        <v>0</v>
      </c>
      <c r="L83" s="91">
        <f>SUM('[1]様式2償還'!L83,'[1]様式2現物'!L83)</f>
        <v>0</v>
      </c>
      <c r="M83" s="91">
        <f>SUM('[1]様式2償還'!M83,'[1]様式2現物'!M83)</f>
        <v>0</v>
      </c>
      <c r="N83" s="92">
        <f>SUM('[1]様式2償還'!N83,'[1]様式2現物'!N83)</f>
        <v>33432</v>
      </c>
      <c r="O83" s="152">
        <f t="shared" si="21"/>
        <v>33432</v>
      </c>
      <c r="P83" s="153">
        <f t="shared" si="22"/>
        <v>33432</v>
      </c>
      <c r="Q83" s="59"/>
    </row>
    <row r="84" spans="3:17" ht="17.25" customHeight="1">
      <c r="C84" s="81" t="s">
        <v>173</v>
      </c>
      <c r="D84" s="83"/>
      <c r="E84" s="83"/>
      <c r="F84" s="77">
        <f>SUM(F85:F88)</f>
        <v>0</v>
      </c>
      <c r="G84" s="77">
        <f>SUM(G85:G88)</f>
        <v>0</v>
      </c>
      <c r="H84" s="78">
        <f>SUM(H85:H88)</f>
        <v>0</v>
      </c>
      <c r="I84" s="77"/>
      <c r="J84" s="77">
        <f aca="true" t="shared" si="23" ref="J84:P84">SUM(J85:J88)</f>
        <v>3531535</v>
      </c>
      <c r="K84" s="76">
        <f t="shared" si="23"/>
        <v>5744874</v>
      </c>
      <c r="L84" s="76">
        <f t="shared" si="23"/>
        <v>24074577</v>
      </c>
      <c r="M84" s="76">
        <f t="shared" si="23"/>
        <v>20373748</v>
      </c>
      <c r="N84" s="77">
        <f t="shared" si="23"/>
        <v>21531454</v>
      </c>
      <c r="O84" s="76">
        <f t="shared" si="23"/>
        <v>75256188</v>
      </c>
      <c r="P84" s="80">
        <f t="shared" si="23"/>
        <v>75256188</v>
      </c>
      <c r="Q84" s="59"/>
    </row>
    <row r="85" spans="3:17" ht="17.25" customHeight="1">
      <c r="C85" s="81"/>
      <c r="D85" s="97" t="s">
        <v>30</v>
      </c>
      <c r="E85" s="97"/>
      <c r="F85" s="92">
        <f>SUM('[1]様式2償還'!F85,'[1]様式2現物'!F85)</f>
        <v>0</v>
      </c>
      <c r="G85" s="92">
        <f>SUM('[1]様式2償還'!G85,'[1]様式2現物'!G85)</f>
        <v>0</v>
      </c>
      <c r="H85" s="86">
        <f>SUM(F85:G85)</f>
        <v>0</v>
      </c>
      <c r="I85" s="92">
        <f>SUM('[1]様式2償還'!I85,'[1]様式2現物'!I85)</f>
        <v>0</v>
      </c>
      <c r="J85" s="92">
        <f>SUM('[1]様式2償還'!J85,'[1]様式2現物'!J85)</f>
        <v>181801</v>
      </c>
      <c r="K85" s="91">
        <f>SUM('[1]様式2償還'!K85,'[1]様式2現物'!K85)</f>
        <v>1209822</v>
      </c>
      <c r="L85" s="91">
        <f>SUM('[1]様式2償還'!L85,'[1]様式2現物'!L85)</f>
        <v>15324618</v>
      </c>
      <c r="M85" s="91">
        <f>SUM('[1]様式2償還'!M85,'[1]様式2現物'!M85)</f>
        <v>13795778</v>
      </c>
      <c r="N85" s="92">
        <f>SUM('[1]様式2償還'!N85,'[1]様式2現物'!N85)</f>
        <v>14287883</v>
      </c>
      <c r="O85" s="84">
        <f t="shared" si="14"/>
        <v>44799902</v>
      </c>
      <c r="P85" s="88">
        <f t="shared" si="15"/>
        <v>44799902</v>
      </c>
      <c r="Q85" s="59"/>
    </row>
    <row r="86" spans="3:17" ht="17.25" customHeight="1">
      <c r="C86" s="81"/>
      <c r="D86" s="97" t="s">
        <v>31</v>
      </c>
      <c r="E86" s="97"/>
      <c r="F86" s="91">
        <f>SUM('[1]様式2償還'!F86,'[1]様式2現物'!F86)</f>
        <v>0</v>
      </c>
      <c r="G86" s="92">
        <f>SUM('[1]様式2償還'!G86,'[1]様式2現物'!G86)</f>
        <v>0</v>
      </c>
      <c r="H86" s="86">
        <f>SUM(F86:G86)</f>
        <v>0</v>
      </c>
      <c r="I86" s="92">
        <f>SUM('[1]様式2償還'!I86,'[1]様式2現物'!I86)</f>
        <v>0</v>
      </c>
      <c r="J86" s="92">
        <f>SUM('[1]様式2償還'!J86,'[1]様式2現物'!J86)</f>
        <v>3324654</v>
      </c>
      <c r="K86" s="91">
        <f>SUM('[1]様式2償還'!K86,'[1]様式2現物'!K86)</f>
        <v>4533773</v>
      </c>
      <c r="L86" s="91">
        <f>SUM('[1]様式2償還'!L86,'[1]様式2現物'!L86)</f>
        <v>8597209</v>
      </c>
      <c r="M86" s="91">
        <f>SUM('[1]様式2償還'!M86,'[1]様式2現物'!M86)</f>
        <v>5941686</v>
      </c>
      <c r="N86" s="92">
        <f>SUM('[1]様式2償還'!N86,'[1]様式2現物'!N86)</f>
        <v>5063250</v>
      </c>
      <c r="O86" s="84">
        <f t="shared" si="14"/>
        <v>27460572</v>
      </c>
      <c r="P86" s="88">
        <f t="shared" si="15"/>
        <v>27460572</v>
      </c>
      <c r="Q86" s="59"/>
    </row>
    <row r="87" spans="3:17" ht="17.25" customHeight="1">
      <c r="C87" s="81"/>
      <c r="D87" s="150" t="s">
        <v>98</v>
      </c>
      <c r="E87" s="150"/>
      <c r="F87" s="154">
        <f>SUM('[1]様式2償還'!F87,'[1]様式2現物'!F87)</f>
        <v>0</v>
      </c>
      <c r="G87" s="155">
        <f>SUM('[1]様式2償還'!G87,'[1]様式2現物'!G87)</f>
        <v>0</v>
      </c>
      <c r="H87" s="156">
        <f>SUM(F87:G87)</f>
        <v>0</v>
      </c>
      <c r="I87" s="155">
        <f>SUM('[1]様式2償還'!I87,'[1]様式2現物'!I87)</f>
        <v>0</v>
      </c>
      <c r="J87" s="155">
        <f>SUM('[1]様式2償還'!J87,'[1]様式2現物'!J87)</f>
        <v>25080</v>
      </c>
      <c r="K87" s="154">
        <f>SUM('[1]様式2償還'!K87,'[1]様式2現物'!K87)</f>
        <v>1279</v>
      </c>
      <c r="L87" s="154">
        <f>SUM('[1]様式2償還'!L87,'[1]様式2現物'!L87)</f>
        <v>39774</v>
      </c>
      <c r="M87" s="154">
        <f>SUM('[1]様式2償還'!M87,'[1]様式2現物'!M87)</f>
        <v>360221</v>
      </c>
      <c r="N87" s="155">
        <f>SUM('[1]様式2償還'!N87,'[1]様式2現物'!N87)</f>
        <v>1307252</v>
      </c>
      <c r="O87" s="157">
        <f>SUM(I87:N87)</f>
        <v>1733606</v>
      </c>
      <c r="P87" s="158">
        <f>H87+O87</f>
        <v>1733606</v>
      </c>
      <c r="Q87" s="59"/>
    </row>
    <row r="88" spans="3:17" ht="17.25" customHeight="1">
      <c r="C88" s="81"/>
      <c r="D88" s="110" t="s">
        <v>107</v>
      </c>
      <c r="E88" s="110"/>
      <c r="F88" s="139">
        <f>SUM('[1]様式2償還'!F88,'[1]様式2現物'!F88)</f>
        <v>0</v>
      </c>
      <c r="G88" s="140">
        <f>SUM('[1]様式2償還'!G88,'[1]様式2現物'!G88)</f>
        <v>0</v>
      </c>
      <c r="H88" s="104">
        <f>SUM(F88:G88)</f>
        <v>0</v>
      </c>
      <c r="I88" s="140">
        <f>SUM('[1]様式2償還'!I88,'[1]様式2現物'!I88)</f>
        <v>0</v>
      </c>
      <c r="J88" s="140">
        <f>SUM('[1]様式2償還'!J88,'[1]様式2現物'!J88)</f>
        <v>0</v>
      </c>
      <c r="K88" s="139">
        <f>SUM('[1]様式2償還'!K88,'[1]様式2現物'!K88)</f>
        <v>0</v>
      </c>
      <c r="L88" s="139">
        <f>SUM('[1]様式2償還'!L88,'[1]様式2現物'!L88)</f>
        <v>112976</v>
      </c>
      <c r="M88" s="139">
        <f>SUM('[1]様式2償還'!M88,'[1]様式2現物'!M88)</f>
        <v>276063</v>
      </c>
      <c r="N88" s="140">
        <f>SUM('[1]様式2償還'!N88,'[1]様式2現物'!N88)</f>
        <v>873069</v>
      </c>
      <c r="O88" s="138">
        <f t="shared" si="14"/>
        <v>1262108</v>
      </c>
      <c r="P88" s="105">
        <f t="shared" si="15"/>
        <v>1262108</v>
      </c>
      <c r="Q88" s="59"/>
    </row>
    <row r="89" spans="3:17" ht="17.25" customHeight="1" thickBot="1">
      <c r="C89" s="113" t="s">
        <v>155</v>
      </c>
      <c r="D89" s="114"/>
      <c r="E89" s="114"/>
      <c r="F89" s="115">
        <f>F55+F74+F84</f>
        <v>3813628</v>
      </c>
      <c r="G89" s="116">
        <f aca="true" t="shared" si="24" ref="G89:P89">G55+G74+G84</f>
        <v>7519318</v>
      </c>
      <c r="H89" s="117">
        <f t="shared" si="24"/>
        <v>11332946</v>
      </c>
      <c r="I89" s="118">
        <f t="shared" si="24"/>
        <v>0</v>
      </c>
      <c r="J89" s="116">
        <f t="shared" si="24"/>
        <v>42157846</v>
      </c>
      <c r="K89" s="115">
        <f t="shared" si="24"/>
        <v>37651560</v>
      </c>
      <c r="L89" s="115">
        <f t="shared" si="24"/>
        <v>62963775</v>
      </c>
      <c r="M89" s="115">
        <f t="shared" si="24"/>
        <v>44663268</v>
      </c>
      <c r="N89" s="116">
        <f t="shared" si="24"/>
        <v>46531523</v>
      </c>
      <c r="O89" s="115">
        <f t="shared" si="24"/>
        <v>233967972</v>
      </c>
      <c r="P89" s="119">
        <f t="shared" si="24"/>
        <v>245300918</v>
      </c>
      <c r="Q89" s="59"/>
    </row>
    <row r="90" ht="13.5">
      <c r="Q90" s="59"/>
    </row>
    <row r="91" ht="13.5">
      <c r="Q91" s="59"/>
    </row>
    <row r="92" spans="1:17" ht="13.5">
      <c r="A92" s="59" t="str">
        <f>$A$2</f>
        <v>２.保険給付決定状況</v>
      </c>
      <c r="Q92" s="59"/>
    </row>
    <row r="93" spans="2:17" ht="13.5">
      <c r="B93" s="59" t="str">
        <f>$B$3</f>
        <v>(1)介護給付・予防給付</v>
      </c>
      <c r="H93" s="195" t="s">
        <v>136</v>
      </c>
      <c r="Q93" s="59"/>
    </row>
    <row r="94" spans="3:17" ht="13.5">
      <c r="C94" s="59" t="str">
        <f>$C$4</f>
        <v>①-1 総数</v>
      </c>
      <c r="H94" s="198" t="str">
        <f>H50</f>
        <v>令和元年７月月報（報告用）</v>
      </c>
      <c r="Q94" s="59"/>
    </row>
    <row r="95" spans="4:17" ht="13.5">
      <c r="D95" s="59" t="s">
        <v>174</v>
      </c>
      <c r="Q95" s="59"/>
    </row>
    <row r="96" ht="14.25" thickBot="1">
      <c r="Q96" s="59"/>
    </row>
    <row r="97" spans="3:17" ht="17.25" customHeight="1">
      <c r="C97" s="60" t="s">
        <v>82</v>
      </c>
      <c r="D97" s="61"/>
      <c r="E97" s="61"/>
      <c r="F97" s="62" t="s">
        <v>45</v>
      </c>
      <c r="G97" s="63"/>
      <c r="H97" s="64"/>
      <c r="I97" s="65" t="s">
        <v>46</v>
      </c>
      <c r="J97" s="63"/>
      <c r="K97" s="63"/>
      <c r="L97" s="63"/>
      <c r="M97" s="63"/>
      <c r="N97" s="63"/>
      <c r="O97" s="63"/>
      <c r="P97" s="66" t="s">
        <v>43</v>
      </c>
      <c r="Q97" s="59"/>
    </row>
    <row r="98" spans="3:17" ht="17.25" customHeight="1">
      <c r="C98" s="67"/>
      <c r="D98" s="68"/>
      <c r="E98" s="68"/>
      <c r="F98" s="69" t="s">
        <v>151</v>
      </c>
      <c r="G98" s="70" t="s">
        <v>157</v>
      </c>
      <c r="H98" s="71" t="s">
        <v>41</v>
      </c>
      <c r="I98" s="72" t="s">
        <v>42</v>
      </c>
      <c r="J98" s="70" t="s">
        <v>10</v>
      </c>
      <c r="K98" s="69" t="s">
        <v>11</v>
      </c>
      <c r="L98" s="69" t="s">
        <v>12</v>
      </c>
      <c r="M98" s="69" t="s">
        <v>13</v>
      </c>
      <c r="N98" s="70" t="s">
        <v>14</v>
      </c>
      <c r="O98" s="71" t="s">
        <v>2</v>
      </c>
      <c r="P98" s="73"/>
      <c r="Q98" s="59"/>
    </row>
    <row r="99" spans="3:17" ht="17.25" customHeight="1">
      <c r="C99" s="74" t="s">
        <v>83</v>
      </c>
      <c r="D99" s="75"/>
      <c r="E99" s="75"/>
      <c r="F99" s="76">
        <f aca="true" t="shared" si="25" ref="F99:P99">F100+F106+F109+F114+F118+F119</f>
        <v>45861029</v>
      </c>
      <c r="G99" s="77">
        <f t="shared" si="25"/>
        <v>80194976</v>
      </c>
      <c r="H99" s="78">
        <f t="shared" si="25"/>
        <v>126056005</v>
      </c>
      <c r="I99" s="79">
        <f t="shared" si="25"/>
        <v>0</v>
      </c>
      <c r="J99" s="77">
        <f t="shared" si="25"/>
        <v>353291575</v>
      </c>
      <c r="K99" s="76">
        <f t="shared" si="25"/>
        <v>278391329</v>
      </c>
      <c r="L99" s="76">
        <f t="shared" si="25"/>
        <v>341367771</v>
      </c>
      <c r="M99" s="76">
        <f t="shared" si="25"/>
        <v>215969178</v>
      </c>
      <c r="N99" s="77">
        <f t="shared" si="25"/>
        <v>229123458</v>
      </c>
      <c r="O99" s="76">
        <f t="shared" si="25"/>
        <v>1418143311</v>
      </c>
      <c r="P99" s="80">
        <f t="shared" si="25"/>
        <v>1544199316</v>
      </c>
      <c r="Q99" s="59"/>
    </row>
    <row r="100" spans="3:17" ht="17.25" customHeight="1">
      <c r="C100" s="81"/>
      <c r="D100" s="82" t="s">
        <v>158</v>
      </c>
      <c r="E100" s="83"/>
      <c r="F100" s="84">
        <f aca="true" t="shared" si="26" ref="F100:P100">SUM(F101:F105)</f>
        <v>10350673</v>
      </c>
      <c r="G100" s="85">
        <f t="shared" si="26"/>
        <v>24742466</v>
      </c>
      <c r="H100" s="86">
        <f t="shared" si="26"/>
        <v>35093139</v>
      </c>
      <c r="I100" s="87">
        <f t="shared" si="26"/>
        <v>0</v>
      </c>
      <c r="J100" s="85">
        <f t="shared" si="26"/>
        <v>128967694</v>
      </c>
      <c r="K100" s="84">
        <f t="shared" si="26"/>
        <v>107386390</v>
      </c>
      <c r="L100" s="84">
        <f t="shared" si="26"/>
        <v>143580546</v>
      </c>
      <c r="M100" s="84">
        <f t="shared" si="26"/>
        <v>95666408</v>
      </c>
      <c r="N100" s="85">
        <f t="shared" si="26"/>
        <v>136850251</v>
      </c>
      <c r="O100" s="84">
        <f t="shared" si="26"/>
        <v>612451289</v>
      </c>
      <c r="P100" s="88">
        <f t="shared" si="26"/>
        <v>647544428</v>
      </c>
      <c r="Q100" s="59"/>
    </row>
    <row r="101" spans="3:17" ht="17.25" customHeight="1">
      <c r="C101" s="81"/>
      <c r="D101" s="89"/>
      <c r="E101" s="90" t="s">
        <v>159</v>
      </c>
      <c r="F101" s="91">
        <f>SUM('[1]様式2償還'!F101,'[1]様式2現物'!F101)</f>
        <v>14011</v>
      </c>
      <c r="G101" s="92">
        <f>SUM('[1]様式2償還'!G101,'[1]様式2現物'!G101)</f>
        <v>0</v>
      </c>
      <c r="H101" s="86">
        <f aca="true" t="shared" si="27" ref="H101:H119">SUM(F101:G101)</f>
        <v>14011</v>
      </c>
      <c r="I101" s="93">
        <f>SUM('[1]様式2償還'!I101,'[1]様式2現物'!I101)</f>
        <v>0</v>
      </c>
      <c r="J101" s="124">
        <f>SUM('[1]様式2償還'!J101,'[1]様式2現物'!J101)</f>
        <v>76239829</v>
      </c>
      <c r="K101" s="91">
        <f>SUM('[1]様式2償還'!K101,'[1]様式2現物'!K101)</f>
        <v>66822990</v>
      </c>
      <c r="L101" s="91">
        <f>SUM('[1]様式2償還'!L101,'[1]様式2現物'!L101)</f>
        <v>104383433</v>
      </c>
      <c r="M101" s="91">
        <f>SUM('[1]様式2償還'!M101,'[1]様式2現物'!M101)</f>
        <v>67155676</v>
      </c>
      <c r="N101" s="92">
        <f>SUM('[1]様式2償還'!N101,'[1]様式2現物'!N101)</f>
        <v>87700965</v>
      </c>
      <c r="O101" s="84">
        <f aca="true" t="shared" si="28" ref="O101:O134">SUM(I101:N101)</f>
        <v>402302893</v>
      </c>
      <c r="P101" s="88">
        <f aca="true" t="shared" si="29" ref="P101:P134">H101+O101</f>
        <v>402316904</v>
      </c>
      <c r="Q101" s="59"/>
    </row>
    <row r="102" spans="3:17" ht="17.25" customHeight="1">
      <c r="C102" s="81"/>
      <c r="D102" s="89"/>
      <c r="E102" s="90" t="s">
        <v>160</v>
      </c>
      <c r="F102" s="91">
        <f>SUM('[1]様式2償還'!F102,'[1]様式2現物'!F102)</f>
        <v>118543</v>
      </c>
      <c r="G102" s="92">
        <f>SUM('[1]様式2償還'!G102,'[1]様式2現物'!G102)</f>
        <v>69150</v>
      </c>
      <c r="H102" s="86">
        <f t="shared" si="27"/>
        <v>187693</v>
      </c>
      <c r="I102" s="93">
        <f>SUM('[1]様式2償還'!I102,'[1]様式2現物'!I102)</f>
        <v>0</v>
      </c>
      <c r="J102" s="124">
        <f>SUM('[1]様式2償還'!J102,'[1]様式2現物'!J102)</f>
        <v>580562</v>
      </c>
      <c r="K102" s="91">
        <f>SUM('[1]様式2償還'!K102,'[1]様式2現物'!K102)</f>
        <v>960450</v>
      </c>
      <c r="L102" s="91">
        <f>SUM('[1]様式2償還'!L102,'[1]様式2現物'!L102)</f>
        <v>1743292</v>
      </c>
      <c r="M102" s="91">
        <f>SUM('[1]様式2償還'!M102,'[1]様式2現物'!M102)</f>
        <v>2681369</v>
      </c>
      <c r="N102" s="92">
        <f>SUM('[1]様式2償還'!N102,'[1]様式2現物'!N102)</f>
        <v>12544907</v>
      </c>
      <c r="O102" s="84">
        <f t="shared" si="28"/>
        <v>18510580</v>
      </c>
      <c r="P102" s="88">
        <f t="shared" si="29"/>
        <v>18698273</v>
      </c>
      <c r="Q102" s="59"/>
    </row>
    <row r="103" spans="3:17" ht="17.25" customHeight="1">
      <c r="C103" s="81"/>
      <c r="D103" s="89"/>
      <c r="E103" s="90" t="s">
        <v>161</v>
      </c>
      <c r="F103" s="91">
        <f>SUM('[1]様式2償還'!F103,'[1]様式2現物'!F103)</f>
        <v>7187678</v>
      </c>
      <c r="G103" s="92">
        <f>SUM('[1]様式2償還'!G103,'[1]様式2現物'!G103)</f>
        <v>17208626</v>
      </c>
      <c r="H103" s="86">
        <f t="shared" si="27"/>
        <v>24396304</v>
      </c>
      <c r="I103" s="93">
        <f>SUM('[1]様式2償還'!I103,'[1]様式2現物'!I103)</f>
        <v>0</v>
      </c>
      <c r="J103" s="124">
        <f>SUM('[1]様式2償還'!J103,'[1]様式2現物'!J103)</f>
        <v>38959069</v>
      </c>
      <c r="K103" s="91">
        <f>SUM('[1]様式2償還'!K103,'[1]様式2現物'!K103)</f>
        <v>27433281</v>
      </c>
      <c r="L103" s="91">
        <f>SUM('[1]様式2償還'!L103,'[1]様式2現物'!L103)</f>
        <v>24953144</v>
      </c>
      <c r="M103" s="91">
        <f>SUM('[1]様式2償還'!M103,'[1]様式2現物'!M103)</f>
        <v>17531287</v>
      </c>
      <c r="N103" s="92">
        <f>SUM('[1]様式2償還'!N103,'[1]様式2現物'!N103)</f>
        <v>26888568</v>
      </c>
      <c r="O103" s="84">
        <f t="shared" si="28"/>
        <v>135765349</v>
      </c>
      <c r="P103" s="88">
        <f t="shared" si="29"/>
        <v>160161653</v>
      </c>
      <c r="Q103" s="59"/>
    </row>
    <row r="104" spans="3:17" ht="17.25" customHeight="1">
      <c r="C104" s="81"/>
      <c r="D104" s="89"/>
      <c r="E104" s="90" t="s">
        <v>162</v>
      </c>
      <c r="F104" s="91">
        <f>SUM('[1]様式2償還'!F104,'[1]様式2現物'!F104)</f>
        <v>679691</v>
      </c>
      <c r="G104" s="92">
        <f>SUM('[1]様式2償還'!G104,'[1]様式2現物'!G104)</f>
        <v>2832080</v>
      </c>
      <c r="H104" s="86">
        <f t="shared" si="27"/>
        <v>3511771</v>
      </c>
      <c r="I104" s="93">
        <f>SUM('[1]様式2償還'!I104,'[1]様式2現物'!I104)</f>
        <v>0</v>
      </c>
      <c r="J104" s="124">
        <f>SUM('[1]様式2償還'!J104,'[1]様式2現物'!J104)</f>
        <v>2977684</v>
      </c>
      <c r="K104" s="91">
        <f>SUM('[1]様式2償還'!K104,'[1]様式2現物'!K104)</f>
        <v>2790129</v>
      </c>
      <c r="L104" s="91">
        <f>SUM('[1]様式2償還'!L104,'[1]様式2現物'!L104)</f>
        <v>2121757</v>
      </c>
      <c r="M104" s="91">
        <f>SUM('[1]様式2償還'!M104,'[1]様式2現物'!M104)</f>
        <v>1008116</v>
      </c>
      <c r="N104" s="92">
        <f>SUM('[1]様式2償還'!N104,'[1]様式2現物'!N104)</f>
        <v>1725641</v>
      </c>
      <c r="O104" s="84">
        <f t="shared" si="28"/>
        <v>10623327</v>
      </c>
      <c r="P104" s="88">
        <f t="shared" si="29"/>
        <v>14135098</v>
      </c>
      <c r="Q104" s="59"/>
    </row>
    <row r="105" spans="3:17" ht="17.25" customHeight="1">
      <c r="C105" s="81"/>
      <c r="D105" s="89"/>
      <c r="E105" s="90" t="s">
        <v>163</v>
      </c>
      <c r="F105" s="91">
        <f>SUM('[1]様式2償還'!F105,'[1]様式2現物'!F105)</f>
        <v>2350750</v>
      </c>
      <c r="G105" s="92">
        <f>SUM('[1]様式2償還'!G105,'[1]様式2現物'!G105)</f>
        <v>4632610</v>
      </c>
      <c r="H105" s="86">
        <f t="shared" si="27"/>
        <v>6983360</v>
      </c>
      <c r="I105" s="93">
        <f>SUM('[1]様式2償還'!I105,'[1]様式2現物'!I105)</f>
        <v>0</v>
      </c>
      <c r="J105" s="124">
        <f>SUM('[1]様式2償還'!J105,'[1]様式2現物'!J105)</f>
        <v>10210550</v>
      </c>
      <c r="K105" s="91">
        <f>SUM('[1]様式2償還'!K105,'[1]様式2現物'!K105)</f>
        <v>9379540</v>
      </c>
      <c r="L105" s="91">
        <f>SUM('[1]様式2償還'!L105,'[1]様式2現物'!L105)</f>
        <v>10378920</v>
      </c>
      <c r="M105" s="91">
        <f>SUM('[1]様式2償還'!M105,'[1]様式2現物'!M105)</f>
        <v>7289960</v>
      </c>
      <c r="N105" s="92">
        <f>SUM('[1]様式2償還'!N105,'[1]様式2現物'!N105)</f>
        <v>7990170</v>
      </c>
      <c r="O105" s="84">
        <f t="shared" si="28"/>
        <v>45249140</v>
      </c>
      <c r="P105" s="88">
        <f t="shared" si="29"/>
        <v>52232500</v>
      </c>
      <c r="Q105" s="59"/>
    </row>
    <row r="106" spans="3:17" ht="17.25" customHeight="1">
      <c r="C106" s="81"/>
      <c r="D106" s="82" t="s">
        <v>84</v>
      </c>
      <c r="E106" s="94"/>
      <c r="F106" s="84">
        <f aca="true" t="shared" si="30" ref="F106:P106">SUM(F107:F108)</f>
        <v>8907220</v>
      </c>
      <c r="G106" s="85">
        <f t="shared" si="30"/>
        <v>15266688</v>
      </c>
      <c r="H106" s="86">
        <f t="shared" si="30"/>
        <v>24173908</v>
      </c>
      <c r="I106" s="87">
        <f t="shared" si="30"/>
        <v>0</v>
      </c>
      <c r="J106" s="85">
        <f t="shared" si="30"/>
        <v>99156909</v>
      </c>
      <c r="K106" s="84">
        <f t="shared" si="30"/>
        <v>71793338</v>
      </c>
      <c r="L106" s="84">
        <f t="shared" si="30"/>
        <v>62945945</v>
      </c>
      <c r="M106" s="84">
        <f t="shared" si="30"/>
        <v>33384360</v>
      </c>
      <c r="N106" s="85">
        <f t="shared" si="30"/>
        <v>18706933</v>
      </c>
      <c r="O106" s="84">
        <f t="shared" si="30"/>
        <v>285987485</v>
      </c>
      <c r="P106" s="88">
        <f t="shared" si="30"/>
        <v>310161393</v>
      </c>
      <c r="Q106" s="59"/>
    </row>
    <row r="107" spans="3:17" ht="17.25" customHeight="1">
      <c r="C107" s="81"/>
      <c r="D107" s="89"/>
      <c r="E107" s="95" t="s">
        <v>164</v>
      </c>
      <c r="F107" s="91">
        <f>SUM('[1]様式2償還'!F107,'[1]様式2現物'!F107)</f>
        <v>0</v>
      </c>
      <c r="G107" s="92">
        <f>SUM('[1]様式2償還'!G107,'[1]様式2現物'!G107)</f>
        <v>0</v>
      </c>
      <c r="H107" s="86">
        <f t="shared" si="27"/>
        <v>0</v>
      </c>
      <c r="I107" s="93">
        <f>SUM('[1]様式2償還'!I107,'[1]様式2現物'!I107)</f>
        <v>0</v>
      </c>
      <c r="J107" s="124">
        <f>SUM('[1]様式2償還'!J107,'[1]様式2現物'!J107)</f>
        <v>74995473</v>
      </c>
      <c r="K107" s="91">
        <f>SUM('[1]様式2償還'!K107,'[1]様式2現物'!K107)</f>
        <v>53438868</v>
      </c>
      <c r="L107" s="91">
        <f>SUM('[1]様式2償還'!L107,'[1]様式2現物'!L107)</f>
        <v>47173490</v>
      </c>
      <c r="M107" s="91">
        <f>SUM('[1]様式2償還'!M107,'[1]様式2現物'!M107)</f>
        <v>25470748</v>
      </c>
      <c r="N107" s="92">
        <f>SUM('[1]様式2償還'!N107,'[1]様式2現物'!N107)</f>
        <v>14482362</v>
      </c>
      <c r="O107" s="84">
        <f t="shared" si="28"/>
        <v>215560941</v>
      </c>
      <c r="P107" s="88">
        <f t="shared" si="29"/>
        <v>215560941</v>
      </c>
      <c r="Q107" s="59"/>
    </row>
    <row r="108" spans="3:17" ht="17.25" customHeight="1">
      <c r="C108" s="81"/>
      <c r="D108" s="89"/>
      <c r="E108" s="95" t="s">
        <v>165</v>
      </c>
      <c r="F108" s="91">
        <f>SUM('[1]様式2償還'!F108,'[1]様式2現物'!F108)</f>
        <v>8907220</v>
      </c>
      <c r="G108" s="92">
        <f>SUM('[1]様式2償還'!G108,'[1]様式2現物'!G108)</f>
        <v>15266688</v>
      </c>
      <c r="H108" s="86">
        <f t="shared" si="27"/>
        <v>24173908</v>
      </c>
      <c r="I108" s="93">
        <f>SUM('[1]様式2償還'!I108,'[1]様式2現物'!I108)</f>
        <v>0</v>
      </c>
      <c r="J108" s="124">
        <f>SUM('[1]様式2償還'!J108,'[1]様式2現物'!J108)</f>
        <v>24161436</v>
      </c>
      <c r="K108" s="91">
        <f>SUM('[1]様式2償還'!K108,'[1]様式2現物'!K108)</f>
        <v>18354470</v>
      </c>
      <c r="L108" s="91">
        <f>SUM('[1]様式2償還'!L108,'[1]様式2現物'!L108)</f>
        <v>15772455</v>
      </c>
      <c r="M108" s="91">
        <f>SUM('[1]様式2償還'!M108,'[1]様式2現物'!M108)</f>
        <v>7913612</v>
      </c>
      <c r="N108" s="92">
        <f>SUM('[1]様式2償還'!N108,'[1]様式2現物'!N108)</f>
        <v>4224571</v>
      </c>
      <c r="O108" s="84">
        <f t="shared" si="28"/>
        <v>70426544</v>
      </c>
      <c r="P108" s="88">
        <f t="shared" si="29"/>
        <v>94600452</v>
      </c>
      <c r="Q108" s="59"/>
    </row>
    <row r="109" spans="3:17" ht="17.25" customHeight="1">
      <c r="C109" s="81"/>
      <c r="D109" s="82" t="s">
        <v>85</v>
      </c>
      <c r="E109" s="83"/>
      <c r="F109" s="84">
        <f aca="true" t="shared" si="31" ref="F109:P109">SUM(F110:F113)</f>
        <v>54125</v>
      </c>
      <c r="G109" s="85">
        <f t="shared" si="31"/>
        <v>1214157</v>
      </c>
      <c r="H109" s="86">
        <f t="shared" si="31"/>
        <v>1268282</v>
      </c>
      <c r="I109" s="87">
        <f t="shared" si="31"/>
        <v>0</v>
      </c>
      <c r="J109" s="85">
        <f t="shared" si="31"/>
        <v>8853828</v>
      </c>
      <c r="K109" s="84">
        <f t="shared" si="31"/>
        <v>15016835</v>
      </c>
      <c r="L109" s="84">
        <f t="shared" si="31"/>
        <v>36801545</v>
      </c>
      <c r="M109" s="84">
        <f t="shared" si="31"/>
        <v>21590128</v>
      </c>
      <c r="N109" s="85">
        <f t="shared" si="31"/>
        <v>13933165</v>
      </c>
      <c r="O109" s="84">
        <f t="shared" si="31"/>
        <v>96195501</v>
      </c>
      <c r="P109" s="88">
        <f t="shared" si="31"/>
        <v>97463783</v>
      </c>
      <c r="Q109" s="59"/>
    </row>
    <row r="110" spans="3:17" ht="17.25" customHeight="1">
      <c r="C110" s="81"/>
      <c r="D110" s="89"/>
      <c r="E110" s="90" t="s">
        <v>166</v>
      </c>
      <c r="F110" s="91">
        <f>SUM('[1]様式2償還'!F110,'[1]様式2現物'!F110)</f>
        <v>18142</v>
      </c>
      <c r="G110" s="92">
        <f>SUM('[1]様式2償還'!G110,'[1]様式2現物'!G110)</f>
        <v>1116696</v>
      </c>
      <c r="H110" s="86">
        <f t="shared" si="27"/>
        <v>1134838</v>
      </c>
      <c r="I110" s="93">
        <f>SUM('[1]様式2償還'!I110,'[1]様式2現物'!I110)</f>
        <v>0</v>
      </c>
      <c r="J110" s="124">
        <f>SUM('[1]様式2償還'!J110,'[1]様式2現物'!J110)</f>
        <v>7818105</v>
      </c>
      <c r="K110" s="91">
        <f>SUM('[1]様式2償還'!K110,'[1]様式2現物'!K110)</f>
        <v>13811752</v>
      </c>
      <c r="L110" s="91">
        <f>SUM('[1]様式2償還'!L110,'[1]様式2現物'!L110)</f>
        <v>33155912</v>
      </c>
      <c r="M110" s="91">
        <f>SUM('[1]様式2償還'!M110,'[1]様式2現物'!M110)</f>
        <v>18781949</v>
      </c>
      <c r="N110" s="92">
        <f>SUM('[1]様式2償還'!N110,'[1]様式2現物'!N110)</f>
        <v>11733023</v>
      </c>
      <c r="O110" s="84">
        <f t="shared" si="28"/>
        <v>85300741</v>
      </c>
      <c r="P110" s="88">
        <f t="shared" si="29"/>
        <v>86435579</v>
      </c>
      <c r="Q110" s="59"/>
    </row>
    <row r="111" spans="3:17" ht="24.75" customHeight="1">
      <c r="C111" s="81"/>
      <c r="D111" s="89"/>
      <c r="E111" s="96" t="s">
        <v>167</v>
      </c>
      <c r="F111" s="91">
        <f>SUM('[1]様式2償還'!F111,'[1]様式2現物'!F111)</f>
        <v>35983</v>
      </c>
      <c r="G111" s="92">
        <f>SUM('[1]様式2償還'!G111,'[1]様式2現物'!G111)</f>
        <v>97461</v>
      </c>
      <c r="H111" s="86">
        <f t="shared" si="27"/>
        <v>133444</v>
      </c>
      <c r="I111" s="93">
        <f>SUM('[1]様式2償還'!I111,'[1]様式2現物'!I111)</f>
        <v>0</v>
      </c>
      <c r="J111" s="124">
        <f>SUM('[1]様式2償還'!J111,'[1]様式2現物'!J111)</f>
        <v>989271</v>
      </c>
      <c r="K111" s="91">
        <f>SUM('[1]様式2償還'!K111,'[1]様式2現物'!K111)</f>
        <v>1205083</v>
      </c>
      <c r="L111" s="91">
        <f>SUM('[1]様式2償還'!L111,'[1]様式2現物'!L111)</f>
        <v>3075398</v>
      </c>
      <c r="M111" s="91">
        <f>SUM('[1]様式2償還'!M111,'[1]様式2現物'!M111)</f>
        <v>2808179</v>
      </c>
      <c r="N111" s="92">
        <f>SUM('[1]様式2償還'!N111,'[1]様式2現物'!N111)</f>
        <v>2067880</v>
      </c>
      <c r="O111" s="84">
        <f t="shared" si="28"/>
        <v>10145811</v>
      </c>
      <c r="P111" s="88">
        <f t="shared" si="29"/>
        <v>10279255</v>
      </c>
      <c r="Q111" s="59"/>
    </row>
    <row r="112" spans="3:17" ht="24.75" customHeight="1">
      <c r="C112" s="81"/>
      <c r="D112" s="89"/>
      <c r="E112" s="96" t="s">
        <v>175</v>
      </c>
      <c r="F112" s="91">
        <f>SUM('[1]様式2償還'!F112,'[1]様式2現物'!F112)</f>
        <v>0</v>
      </c>
      <c r="G112" s="92">
        <f>SUM('[1]様式2償還'!G112,'[1]様式2現物'!G112)</f>
        <v>0</v>
      </c>
      <c r="H112" s="86">
        <f>SUM(F112:G112)</f>
        <v>0</v>
      </c>
      <c r="I112" s="93">
        <f>SUM('[1]様式2償還'!I112,'[1]様式2現物'!I112)</f>
        <v>0</v>
      </c>
      <c r="J112" s="124">
        <f>SUM('[1]様式2償還'!J112,'[1]様式2現物'!J112)</f>
        <v>46452</v>
      </c>
      <c r="K112" s="91">
        <f>SUM('[1]様式2償還'!K112,'[1]様式2現物'!K112)</f>
        <v>0</v>
      </c>
      <c r="L112" s="91">
        <f>SUM('[1]様式2償還'!L112,'[1]様式2現物'!L112)</f>
        <v>570235</v>
      </c>
      <c r="M112" s="91">
        <f>SUM('[1]様式2償還'!M112,'[1]様式2現物'!M112)</f>
        <v>0</v>
      </c>
      <c r="N112" s="92">
        <f>SUM('[1]様式2償還'!N112,'[1]様式2現物'!N112)</f>
        <v>132262</v>
      </c>
      <c r="O112" s="84">
        <f>SUM(I112:N112)</f>
        <v>748949</v>
      </c>
      <c r="P112" s="88">
        <f>H112+O112</f>
        <v>748949</v>
      </c>
      <c r="Q112" s="59"/>
    </row>
    <row r="113" spans="3:17" ht="24.75" customHeight="1">
      <c r="C113" s="81"/>
      <c r="D113" s="95"/>
      <c r="E113" s="96" t="s">
        <v>105</v>
      </c>
      <c r="F113" s="91">
        <f>SUM('[1]様式2償還'!F113,'[1]様式2現物'!F113)</f>
        <v>0</v>
      </c>
      <c r="G113" s="92">
        <f>SUM('[1]様式2償還'!G113,'[1]様式2現物'!G113)</f>
        <v>0</v>
      </c>
      <c r="H113" s="86">
        <f t="shared" si="27"/>
        <v>0</v>
      </c>
      <c r="I113" s="93">
        <f>SUM('[1]様式2償還'!I113,'[1]様式2現物'!I113)</f>
        <v>0</v>
      </c>
      <c r="J113" s="124">
        <f>SUM('[1]様式2償還'!J113,'[1]様式2現物'!J113)</f>
        <v>0</v>
      </c>
      <c r="K113" s="91">
        <f>SUM('[1]様式2償還'!K113,'[1]様式2現物'!K113)</f>
        <v>0</v>
      </c>
      <c r="L113" s="91">
        <f>SUM('[1]様式2償還'!L113,'[1]様式2現物'!L113)</f>
        <v>0</v>
      </c>
      <c r="M113" s="91">
        <f>SUM('[1]様式2償還'!M113,'[1]様式2現物'!M113)</f>
        <v>0</v>
      </c>
      <c r="N113" s="92">
        <f>SUM('[1]様式2償還'!N113,'[1]様式2現物'!N113)</f>
        <v>0</v>
      </c>
      <c r="O113" s="84">
        <f t="shared" si="28"/>
        <v>0</v>
      </c>
      <c r="P113" s="88">
        <f t="shared" si="29"/>
        <v>0</v>
      </c>
      <c r="Q113" s="59"/>
    </row>
    <row r="114" spans="3:17" ht="17.25" customHeight="1">
      <c r="C114" s="81"/>
      <c r="D114" s="82" t="s">
        <v>86</v>
      </c>
      <c r="E114" s="83"/>
      <c r="F114" s="84">
        <f aca="true" t="shared" si="32" ref="F114:P114">SUM(F115:F117)</f>
        <v>11641446</v>
      </c>
      <c r="G114" s="85">
        <f t="shared" si="32"/>
        <v>13563385</v>
      </c>
      <c r="H114" s="86">
        <f t="shared" si="32"/>
        <v>25204831</v>
      </c>
      <c r="I114" s="87">
        <f t="shared" si="32"/>
        <v>0</v>
      </c>
      <c r="J114" s="85">
        <f t="shared" si="32"/>
        <v>24433375</v>
      </c>
      <c r="K114" s="84">
        <f t="shared" si="32"/>
        <v>22663061</v>
      </c>
      <c r="L114" s="84">
        <f t="shared" si="32"/>
        <v>21724918</v>
      </c>
      <c r="M114" s="84">
        <f t="shared" si="32"/>
        <v>13742492</v>
      </c>
      <c r="N114" s="85">
        <f t="shared" si="32"/>
        <v>14774100</v>
      </c>
      <c r="O114" s="84">
        <f t="shared" si="32"/>
        <v>97337946</v>
      </c>
      <c r="P114" s="88">
        <f t="shared" si="32"/>
        <v>122542777</v>
      </c>
      <c r="Q114" s="59"/>
    </row>
    <row r="115" spans="3:17" ht="17.25" customHeight="1">
      <c r="C115" s="81"/>
      <c r="D115" s="89"/>
      <c r="E115" s="97" t="s">
        <v>169</v>
      </c>
      <c r="F115" s="91">
        <f>SUM('[1]様式2償還'!F115,'[1]様式2現物'!F115)</f>
        <v>6265800</v>
      </c>
      <c r="G115" s="92">
        <f>SUM('[1]様式2償還'!G115,'[1]様式2現物'!G115)</f>
        <v>10145740</v>
      </c>
      <c r="H115" s="86">
        <f t="shared" si="27"/>
        <v>16411540</v>
      </c>
      <c r="I115" s="93">
        <f>SUM('[1]様式2償還'!I115,'[1]様式2現物'!I115)</f>
        <v>0</v>
      </c>
      <c r="J115" s="92">
        <f>SUM('[1]様式2償還'!J115,'[1]様式2現物'!J115)</f>
        <v>21163830</v>
      </c>
      <c r="K115" s="91">
        <f>SUM('[1]様式2償還'!K115,'[1]様式2現物'!K115)</f>
        <v>19776020</v>
      </c>
      <c r="L115" s="91">
        <f>SUM('[1]様式2償還'!L115,'[1]様式2現物'!L115)</f>
        <v>19673140</v>
      </c>
      <c r="M115" s="91">
        <f>SUM('[1]様式2償還'!M115,'[1]様式2現物'!M115)</f>
        <v>12492190</v>
      </c>
      <c r="N115" s="92">
        <f>SUM('[1]様式2償還'!N115,'[1]様式2現物'!N115)</f>
        <v>14464930</v>
      </c>
      <c r="O115" s="84">
        <f t="shared" si="28"/>
        <v>87570110</v>
      </c>
      <c r="P115" s="88">
        <f t="shared" si="29"/>
        <v>103981650</v>
      </c>
      <c r="Q115" s="59"/>
    </row>
    <row r="116" spans="3:17" ht="17.25" customHeight="1">
      <c r="C116" s="81"/>
      <c r="D116" s="98"/>
      <c r="E116" s="95" t="s">
        <v>87</v>
      </c>
      <c r="F116" s="91">
        <f>SUM('[1]様式2償還'!F116,'[1]様式2現物'!F116)</f>
        <v>819924</v>
      </c>
      <c r="G116" s="92">
        <f>SUM('[1]様式2償還'!G116,'[1]様式2現物'!G116)</f>
        <v>487152</v>
      </c>
      <c r="H116" s="86">
        <f t="shared" si="27"/>
        <v>1307076</v>
      </c>
      <c r="I116" s="93">
        <f>SUM('[1]様式2償還'!I116,'[1]様式2現物'!I116)</f>
        <v>0</v>
      </c>
      <c r="J116" s="92">
        <f>SUM('[1]様式2償還'!J116,'[1]様式2現物'!J116)</f>
        <v>903326</v>
      </c>
      <c r="K116" s="91">
        <f>SUM('[1]様式2償還'!K116,'[1]様式2現物'!K116)</f>
        <v>857295</v>
      </c>
      <c r="L116" s="91">
        <f>SUM('[1]様式2償還'!L116,'[1]様式2現物'!L116)</f>
        <v>584164</v>
      </c>
      <c r="M116" s="91">
        <f>SUM('[1]様式2償還'!M116,'[1]様式2現物'!M116)</f>
        <v>296082</v>
      </c>
      <c r="N116" s="92">
        <f>SUM('[1]様式2償還'!N116,'[1]様式2現物'!N116)</f>
        <v>187730</v>
      </c>
      <c r="O116" s="84">
        <f t="shared" si="28"/>
        <v>2828597</v>
      </c>
      <c r="P116" s="88">
        <f t="shared" si="29"/>
        <v>4135673</v>
      </c>
      <c r="Q116" s="59"/>
    </row>
    <row r="117" spans="3:17" ht="17.25" customHeight="1">
      <c r="C117" s="81"/>
      <c r="D117" s="99"/>
      <c r="E117" s="90" t="s">
        <v>88</v>
      </c>
      <c r="F117" s="91">
        <f>SUM('[1]様式2償還'!F117,'[1]様式2現物'!F117)</f>
        <v>4555722</v>
      </c>
      <c r="G117" s="92">
        <f>SUM('[1]様式2償還'!G117,'[1]様式2現物'!G117)</f>
        <v>2930493</v>
      </c>
      <c r="H117" s="86">
        <f t="shared" si="27"/>
        <v>7486215</v>
      </c>
      <c r="I117" s="93">
        <f>SUM('[1]様式2償還'!I117,'[1]様式2現物'!I117)</f>
        <v>0</v>
      </c>
      <c r="J117" s="92">
        <f>SUM('[1]様式2償還'!J117,'[1]様式2現物'!J117)</f>
        <v>2366219</v>
      </c>
      <c r="K117" s="91">
        <f>SUM('[1]様式2償還'!K117,'[1]様式2現物'!K117)</f>
        <v>2029746</v>
      </c>
      <c r="L117" s="91">
        <f>SUM('[1]様式2償還'!L117,'[1]様式2現物'!L117)</f>
        <v>1467614</v>
      </c>
      <c r="M117" s="91">
        <f>SUM('[1]様式2償還'!M117,'[1]様式2現物'!M117)</f>
        <v>954220</v>
      </c>
      <c r="N117" s="92">
        <f>SUM('[1]様式2償還'!N117,'[1]様式2現物'!N117)</f>
        <v>121440</v>
      </c>
      <c r="O117" s="84">
        <f t="shared" si="28"/>
        <v>6939239</v>
      </c>
      <c r="P117" s="88">
        <f t="shared" si="29"/>
        <v>14425454</v>
      </c>
      <c r="Q117" s="59"/>
    </row>
    <row r="118" spans="3:17" ht="17.25" customHeight="1">
      <c r="C118" s="81"/>
      <c r="D118" s="89" t="s">
        <v>89</v>
      </c>
      <c r="E118" s="100"/>
      <c r="F118" s="91">
        <f>SUM('[1]様式2償還'!F118,'[1]様式2現物'!F118)</f>
        <v>7454818</v>
      </c>
      <c r="G118" s="92">
        <f>SUM('[1]様式2償還'!G118,'[1]様式2現物'!G118)</f>
        <v>17035911</v>
      </c>
      <c r="H118" s="86">
        <f t="shared" si="27"/>
        <v>24490729</v>
      </c>
      <c r="I118" s="93">
        <f>SUM('[1]様式2償還'!I118,'[1]様式2現物'!I118)</f>
        <v>0</v>
      </c>
      <c r="J118" s="92">
        <f>SUM('[1]様式2償還'!J118,'[1]様式2現物'!J118)</f>
        <v>46404892</v>
      </c>
      <c r="K118" s="91">
        <f>SUM('[1]様式2償還'!K118,'[1]様式2現物'!K118)</f>
        <v>35505082</v>
      </c>
      <c r="L118" s="91">
        <f>SUM('[1]様式2償還'!L118,'[1]様式2現物'!L118)</f>
        <v>49456896</v>
      </c>
      <c r="M118" s="91">
        <f>SUM('[1]様式2償還'!M118,'[1]様式2現物'!M118)</f>
        <v>38685635</v>
      </c>
      <c r="N118" s="92">
        <f>SUM('[1]様式2償還'!N118,'[1]様式2現物'!N118)</f>
        <v>33085336</v>
      </c>
      <c r="O118" s="84">
        <f t="shared" si="28"/>
        <v>203137841</v>
      </c>
      <c r="P118" s="88">
        <f t="shared" si="29"/>
        <v>227628570</v>
      </c>
      <c r="Q118" s="59"/>
    </row>
    <row r="119" spans="3:17" ht="17.25" customHeight="1">
      <c r="C119" s="101"/>
      <c r="D119" s="102" t="s">
        <v>176</v>
      </c>
      <c r="E119" s="103"/>
      <c r="F119" s="139">
        <f>SUM('[1]様式2償還'!F119,'[1]様式2現物'!F119)</f>
        <v>7452747</v>
      </c>
      <c r="G119" s="140">
        <f>SUM('[1]様式2償還'!G119,'[1]様式2現物'!G119)</f>
        <v>8372369</v>
      </c>
      <c r="H119" s="104">
        <f t="shared" si="27"/>
        <v>15825116</v>
      </c>
      <c r="I119" s="141">
        <f>SUM('[1]様式2償還'!I119,'[1]様式2現物'!I119)</f>
        <v>0</v>
      </c>
      <c r="J119" s="140">
        <f>SUM('[1]様式2償還'!J119,'[1]様式2現物'!J119)</f>
        <v>45474877</v>
      </c>
      <c r="K119" s="139">
        <f>SUM('[1]様式2償還'!K119,'[1]様式2現物'!K119)</f>
        <v>26026623</v>
      </c>
      <c r="L119" s="139">
        <f>SUM('[1]様式2償還'!L119,'[1]様式2現物'!L119)</f>
        <v>26857921</v>
      </c>
      <c r="M119" s="139">
        <f>SUM('[1]様式2償還'!M119,'[1]様式2現物'!M119)</f>
        <v>12900155</v>
      </c>
      <c r="N119" s="140">
        <f>SUM('[1]様式2償還'!N119,'[1]様式2現物'!N119)</f>
        <v>11773673</v>
      </c>
      <c r="O119" s="104">
        <f t="shared" si="28"/>
        <v>123033249</v>
      </c>
      <c r="P119" s="105">
        <f t="shared" si="29"/>
        <v>138858365</v>
      </c>
      <c r="Q119" s="59"/>
    </row>
    <row r="120" spans="3:17" ht="17.25" customHeight="1">
      <c r="C120" s="74" t="s">
        <v>90</v>
      </c>
      <c r="D120" s="106"/>
      <c r="E120" s="107"/>
      <c r="F120" s="76">
        <f aca="true" t="shared" si="33" ref="F120:P120">SUM(F121:F129)</f>
        <v>226127</v>
      </c>
      <c r="G120" s="77">
        <f t="shared" si="33"/>
        <v>3493873</v>
      </c>
      <c r="H120" s="78">
        <f t="shared" si="33"/>
        <v>3720000</v>
      </c>
      <c r="I120" s="79">
        <f t="shared" si="33"/>
        <v>0</v>
      </c>
      <c r="J120" s="77">
        <f t="shared" si="33"/>
        <v>65416303</v>
      </c>
      <c r="K120" s="76">
        <f t="shared" si="33"/>
        <v>67165999</v>
      </c>
      <c r="L120" s="76">
        <f t="shared" si="33"/>
        <v>78718773</v>
      </c>
      <c r="M120" s="76">
        <f t="shared" si="33"/>
        <v>46286441</v>
      </c>
      <c r="N120" s="77">
        <f t="shared" si="33"/>
        <v>40647120</v>
      </c>
      <c r="O120" s="76">
        <f t="shared" si="33"/>
        <v>298234636</v>
      </c>
      <c r="P120" s="80">
        <f t="shared" si="33"/>
        <v>301954636</v>
      </c>
      <c r="Q120" s="59"/>
    </row>
    <row r="121" spans="3:17" ht="17.25" customHeight="1">
      <c r="C121" s="81"/>
      <c r="D121" s="90" t="s">
        <v>91</v>
      </c>
      <c r="E121" s="94"/>
      <c r="F121" s="91">
        <f>SUM('[1]様式2償還'!F121,'[1]様式2現物'!F121)</f>
        <v>0</v>
      </c>
      <c r="G121" s="92">
        <f>SUM('[1]様式2償還'!G121,'[1]様式2現物'!G121)</f>
        <v>0</v>
      </c>
      <c r="H121" s="86">
        <f>SUM(F121:G121)</f>
        <v>0</v>
      </c>
      <c r="I121" s="93">
        <f>SUM('[1]様式2償還'!I121,'[1]様式2現物'!I121)</f>
        <v>0</v>
      </c>
      <c r="J121" s="124">
        <f>SUM('[1]様式2償還'!J121,'[1]様式2現物'!J121)</f>
        <v>1331108</v>
      </c>
      <c r="K121" s="91">
        <f>SUM('[1]様式2償還'!K121,'[1]様式2現物'!K121)</f>
        <v>2620997</v>
      </c>
      <c r="L121" s="91">
        <f>SUM('[1]様式2償還'!L121,'[1]様式2現物'!L121)</f>
        <v>4576655</v>
      </c>
      <c r="M121" s="91">
        <f>SUM('[1]様式2償還'!M121,'[1]様式2現物'!M121)</f>
        <v>2207914</v>
      </c>
      <c r="N121" s="92">
        <f>SUM('[1]様式2償還'!N121,'[1]様式2現物'!N121)</f>
        <v>1720129</v>
      </c>
      <c r="O121" s="84">
        <f>SUM(I121:N121)</f>
        <v>12456803</v>
      </c>
      <c r="P121" s="88">
        <f>H121+O121</f>
        <v>12456803</v>
      </c>
      <c r="Q121" s="59"/>
    </row>
    <row r="122" spans="3:17" ht="17.25" customHeight="1">
      <c r="C122" s="81"/>
      <c r="D122" s="90" t="s">
        <v>92</v>
      </c>
      <c r="E122" s="94"/>
      <c r="F122" s="91">
        <f>SUM('[1]様式2償還'!F122,'[1]様式2現物'!F122)</f>
        <v>0</v>
      </c>
      <c r="G122" s="92">
        <f>SUM('[1]様式2償還'!G122,'[1]様式2現物'!G122)</f>
        <v>0</v>
      </c>
      <c r="H122" s="86">
        <f aca="true" t="shared" si="34" ref="H122:H129">SUM(F122:G122)</f>
        <v>0</v>
      </c>
      <c r="I122" s="93">
        <f>SUM('[1]様式2償還'!I122,'[1]様式2現物'!I122)</f>
        <v>0</v>
      </c>
      <c r="J122" s="124">
        <f>SUM('[1]様式2償還'!J122,'[1]様式2現物'!J122)</f>
        <v>0</v>
      </c>
      <c r="K122" s="91">
        <f>SUM('[1]様式2償還'!K122,'[1]様式2現物'!K122)</f>
        <v>0</v>
      </c>
      <c r="L122" s="91">
        <f>SUM('[1]様式2償還'!L122,'[1]様式2現物'!L122)</f>
        <v>0</v>
      </c>
      <c r="M122" s="91">
        <f>SUM('[1]様式2償還'!M122,'[1]様式2現物'!M122)</f>
        <v>0</v>
      </c>
      <c r="N122" s="92">
        <f>SUM('[1]様式2償還'!N122,'[1]様式2現物'!N122)</f>
        <v>0</v>
      </c>
      <c r="O122" s="84">
        <f aca="true" t="shared" si="35" ref="O122:O129">SUM(I122:N122)</f>
        <v>0</v>
      </c>
      <c r="P122" s="88">
        <f aca="true" t="shared" si="36" ref="P122:P129">H122+O122</f>
        <v>0</v>
      </c>
      <c r="Q122" s="59"/>
    </row>
    <row r="123" spans="3:17" ht="17.25" customHeight="1">
      <c r="C123" s="81"/>
      <c r="D123" s="90" t="s">
        <v>177</v>
      </c>
      <c r="E123" s="94"/>
      <c r="F123" s="91">
        <f>SUM('[1]様式2償還'!F123,'[1]様式2現物'!F123)</f>
        <v>0</v>
      </c>
      <c r="G123" s="92">
        <f>SUM('[1]様式2償還'!G123,'[1]様式2現物'!G123)</f>
        <v>0</v>
      </c>
      <c r="H123" s="86">
        <f t="shared" si="34"/>
        <v>0</v>
      </c>
      <c r="I123" s="93">
        <f>SUM('[1]様式2償還'!I123,'[1]様式2現物'!I123)</f>
        <v>0</v>
      </c>
      <c r="J123" s="124">
        <f>SUM('[1]様式2償還'!J123,'[1]様式2現物'!J123)</f>
        <v>36764029</v>
      </c>
      <c r="K123" s="91">
        <f>SUM('[1]様式2償還'!K123,'[1]様式2現物'!K123)</f>
        <v>27044222</v>
      </c>
      <c r="L123" s="91">
        <f>SUM('[1]様式2償還'!L123,'[1]様式2現物'!L123)</f>
        <v>32062177</v>
      </c>
      <c r="M123" s="91">
        <f>SUM('[1]様式2償還'!M123,'[1]様式2現物'!M123)</f>
        <v>16347893</v>
      </c>
      <c r="N123" s="92">
        <f>SUM('[1]様式2償還'!N123,'[1]様式2現物'!N123)</f>
        <v>14904365</v>
      </c>
      <c r="O123" s="84">
        <f t="shared" si="35"/>
        <v>127122686</v>
      </c>
      <c r="P123" s="88">
        <f t="shared" si="36"/>
        <v>127122686</v>
      </c>
      <c r="Q123" s="59"/>
    </row>
    <row r="124" spans="3:17" ht="17.25" customHeight="1">
      <c r="C124" s="81"/>
      <c r="D124" s="90" t="s">
        <v>93</v>
      </c>
      <c r="E124" s="94"/>
      <c r="F124" s="91">
        <f>SUM('[1]様式2償還'!F124,'[1]様式2現物'!F124)</f>
        <v>183815</v>
      </c>
      <c r="G124" s="92">
        <f>SUM('[1]様式2償還'!G124,'[1]様式2現物'!G124)</f>
        <v>540652</v>
      </c>
      <c r="H124" s="86">
        <f t="shared" si="34"/>
        <v>724467</v>
      </c>
      <c r="I124" s="93">
        <f>SUM('[1]様式2償還'!I124,'[1]様式2現物'!I124)</f>
        <v>0</v>
      </c>
      <c r="J124" s="124">
        <f>SUM('[1]様式2償還'!J124,'[1]様式2現物'!J124)</f>
        <v>3667391</v>
      </c>
      <c r="K124" s="91">
        <f>SUM('[1]様式2償還'!K124,'[1]様式2現物'!K124)</f>
        <v>4614495</v>
      </c>
      <c r="L124" s="91">
        <f>SUM('[1]様式2償還'!L124,'[1]様式2現物'!L124)</f>
        <v>8171251</v>
      </c>
      <c r="M124" s="91">
        <f>SUM('[1]様式2償還'!M124,'[1]様式2現物'!M124)</f>
        <v>3941445</v>
      </c>
      <c r="N124" s="92">
        <f>SUM('[1]様式2償還'!N124,'[1]様式2現物'!N124)</f>
        <v>4354872</v>
      </c>
      <c r="O124" s="84">
        <f t="shared" si="35"/>
        <v>24749454</v>
      </c>
      <c r="P124" s="88">
        <f t="shared" si="36"/>
        <v>25473921</v>
      </c>
      <c r="Q124" s="59"/>
    </row>
    <row r="125" spans="3:17" ht="17.25" customHeight="1">
      <c r="C125" s="81"/>
      <c r="D125" s="90" t="s">
        <v>94</v>
      </c>
      <c r="E125" s="94"/>
      <c r="F125" s="91">
        <f>SUM('[1]様式2償還'!F125,'[1]様式2現物'!F125)</f>
        <v>42312</v>
      </c>
      <c r="G125" s="92">
        <f>SUM('[1]様式2償還'!G125,'[1]様式2現物'!G125)</f>
        <v>173135</v>
      </c>
      <c r="H125" s="86">
        <f t="shared" si="34"/>
        <v>215447</v>
      </c>
      <c r="I125" s="93">
        <f>SUM('[1]様式2償還'!I125,'[1]様式2現物'!I125)</f>
        <v>0</v>
      </c>
      <c r="J125" s="124">
        <f>SUM('[1]様式2償還'!J125,'[1]様式2現物'!J125)</f>
        <v>2485898</v>
      </c>
      <c r="K125" s="91">
        <f>SUM('[1]様式2償還'!K125,'[1]様式2現物'!K125)</f>
        <v>3041531</v>
      </c>
      <c r="L125" s="91">
        <f>SUM('[1]様式2償還'!L125,'[1]様式2現物'!L125)</f>
        <v>2540144</v>
      </c>
      <c r="M125" s="91">
        <f>SUM('[1]様式2償還'!M125,'[1]様式2現物'!M125)</f>
        <v>2302475</v>
      </c>
      <c r="N125" s="92">
        <f>SUM('[1]様式2償還'!N125,'[1]様式2現物'!N125)</f>
        <v>1733380</v>
      </c>
      <c r="O125" s="84">
        <f t="shared" si="35"/>
        <v>12103428</v>
      </c>
      <c r="P125" s="88">
        <f t="shared" si="36"/>
        <v>12318875</v>
      </c>
      <c r="Q125" s="59"/>
    </row>
    <row r="126" spans="3:17" ht="17.25" customHeight="1">
      <c r="C126" s="81"/>
      <c r="D126" s="90" t="s">
        <v>95</v>
      </c>
      <c r="E126" s="94"/>
      <c r="F126" s="91">
        <f>SUM('[1]様式2償還'!F126,'[1]様式2現物'!F126)</f>
        <v>0</v>
      </c>
      <c r="G126" s="92">
        <f>SUM('[1]様式2償還'!G126,'[1]様式2現物'!G126)</f>
        <v>2780086</v>
      </c>
      <c r="H126" s="86">
        <f t="shared" si="34"/>
        <v>2780086</v>
      </c>
      <c r="I126" s="93">
        <f>SUM('[1]様式2償還'!I126,'[1]様式2現物'!I126)</f>
        <v>0</v>
      </c>
      <c r="J126" s="124">
        <f>SUM('[1]様式2償還'!J126,'[1]様式2現物'!J126)</f>
        <v>20901839</v>
      </c>
      <c r="K126" s="91">
        <f>SUM('[1]様式2償還'!K126,'[1]様式2現物'!K126)</f>
        <v>29554333</v>
      </c>
      <c r="L126" s="91">
        <f>SUM('[1]様式2償還'!L126,'[1]様式2現物'!L126)</f>
        <v>28020257</v>
      </c>
      <c r="M126" s="91">
        <f>SUM('[1]様式2償還'!M126,'[1]様式2現物'!M126)</f>
        <v>15302436</v>
      </c>
      <c r="N126" s="92">
        <f>SUM('[1]様式2償還'!N126,'[1]様式2現物'!N126)</f>
        <v>10245180</v>
      </c>
      <c r="O126" s="84">
        <f t="shared" si="35"/>
        <v>104024045</v>
      </c>
      <c r="P126" s="88">
        <f t="shared" si="36"/>
        <v>106804131</v>
      </c>
      <c r="Q126" s="59"/>
    </row>
    <row r="127" spans="3:17" ht="17.25" customHeight="1">
      <c r="C127" s="81"/>
      <c r="D127" s="90" t="s">
        <v>96</v>
      </c>
      <c r="E127" s="94"/>
      <c r="F127" s="91">
        <f>SUM('[1]様式2償還'!F127,'[1]様式2現物'!F127)</f>
        <v>0</v>
      </c>
      <c r="G127" s="92">
        <f>SUM('[1]様式2償還'!G127,'[1]様式2現物'!G127)</f>
        <v>0</v>
      </c>
      <c r="H127" s="86">
        <f t="shared" si="34"/>
        <v>0</v>
      </c>
      <c r="I127" s="93">
        <f>SUM('[1]様式2償還'!I127,'[1]様式2現物'!I127)</f>
        <v>0</v>
      </c>
      <c r="J127" s="124">
        <f>SUM('[1]様式2償還'!J127,'[1]様式2現物'!J127)</f>
        <v>0</v>
      </c>
      <c r="K127" s="91">
        <f>SUM('[1]様式2償還'!K127,'[1]様式2現物'!K127)</f>
        <v>0</v>
      </c>
      <c r="L127" s="91">
        <f>SUM('[1]様式2償還'!L127,'[1]様式2現物'!L127)</f>
        <v>0</v>
      </c>
      <c r="M127" s="91">
        <f>SUM('[1]様式2償還'!M127,'[1]様式2現物'!M127)</f>
        <v>0</v>
      </c>
      <c r="N127" s="92">
        <f>SUM('[1]様式2償還'!N127,'[1]様式2現物'!N127)</f>
        <v>0</v>
      </c>
      <c r="O127" s="84">
        <f t="shared" si="35"/>
        <v>0</v>
      </c>
      <c r="P127" s="88">
        <f t="shared" si="36"/>
        <v>0</v>
      </c>
      <c r="Q127" s="59"/>
    </row>
    <row r="128" spans="3:17" ht="17.25" customHeight="1">
      <c r="C128" s="81"/>
      <c r="D128" s="90" t="s">
        <v>97</v>
      </c>
      <c r="E128" s="161"/>
      <c r="F128" s="91">
        <f>SUM('[1]様式2償還'!F128,'[1]様式2現物'!F128)</f>
        <v>0</v>
      </c>
      <c r="G128" s="92">
        <f>SUM('[1]様式2償還'!G128,'[1]様式2現物'!G128)</f>
        <v>0</v>
      </c>
      <c r="H128" s="86">
        <f t="shared" si="34"/>
        <v>0</v>
      </c>
      <c r="I128" s="93">
        <f>SUM('[1]様式2償還'!I128,'[1]様式2現物'!I128)</f>
        <v>0</v>
      </c>
      <c r="J128" s="124">
        <f>SUM('[1]様式2償還'!J128,'[1]様式2現物'!J128)</f>
        <v>266038</v>
      </c>
      <c r="K128" s="91">
        <f>SUM('[1]様式2償還'!K128,'[1]様式2現物'!K128)</f>
        <v>290421</v>
      </c>
      <c r="L128" s="91">
        <f>SUM('[1]様式2償還'!L128,'[1]様式2現物'!L128)</f>
        <v>3348289</v>
      </c>
      <c r="M128" s="91">
        <f>SUM('[1]様式2償還'!M128,'[1]様式2現物'!M128)</f>
        <v>6184278</v>
      </c>
      <c r="N128" s="92">
        <f>SUM('[1]様式2償還'!N128,'[1]様式2現物'!N128)</f>
        <v>7336487</v>
      </c>
      <c r="O128" s="84">
        <f t="shared" si="35"/>
        <v>17425513</v>
      </c>
      <c r="P128" s="88">
        <f t="shared" si="36"/>
        <v>17425513</v>
      </c>
      <c r="Q128" s="59"/>
    </row>
    <row r="129" spans="3:17" ht="17.25" customHeight="1">
      <c r="C129" s="108"/>
      <c r="D129" s="109" t="s">
        <v>106</v>
      </c>
      <c r="E129" s="164"/>
      <c r="F129" s="91">
        <f>SUM('[1]様式2償還'!F129,'[1]様式2現物'!F129)</f>
        <v>0</v>
      </c>
      <c r="G129" s="92">
        <f>SUM('[1]様式2償還'!G129,'[1]様式2現物'!G129)</f>
        <v>0</v>
      </c>
      <c r="H129" s="86">
        <f t="shared" si="34"/>
        <v>0</v>
      </c>
      <c r="I129" s="93">
        <f>SUM('[1]様式2償還'!I129,'[1]様式2現物'!I129)</f>
        <v>0</v>
      </c>
      <c r="J129" s="124">
        <f>SUM('[1]様式2償還'!J129,'[1]様式2現物'!J129)</f>
        <v>0</v>
      </c>
      <c r="K129" s="91">
        <f>SUM('[1]様式2償還'!K129,'[1]様式2現物'!K129)</f>
        <v>0</v>
      </c>
      <c r="L129" s="91">
        <f>SUM('[1]様式2償還'!L129,'[1]様式2現物'!L129)</f>
        <v>0</v>
      </c>
      <c r="M129" s="91">
        <f>SUM('[1]様式2償還'!M129,'[1]様式2現物'!M129)</f>
        <v>0</v>
      </c>
      <c r="N129" s="92">
        <f>SUM('[1]様式2償還'!N129,'[1]様式2現物'!N129)</f>
        <v>352707</v>
      </c>
      <c r="O129" s="138">
        <f t="shared" si="35"/>
        <v>352707</v>
      </c>
      <c r="P129" s="105">
        <f t="shared" si="36"/>
        <v>352707</v>
      </c>
      <c r="Q129" s="59"/>
    </row>
    <row r="130" spans="3:17" ht="17.25" customHeight="1">
      <c r="C130" s="81" t="s">
        <v>178</v>
      </c>
      <c r="D130" s="83"/>
      <c r="E130" s="83"/>
      <c r="F130" s="77">
        <f>SUM(F131:F134)</f>
        <v>0</v>
      </c>
      <c r="G130" s="77">
        <f>SUM(G131:G134)</f>
        <v>0</v>
      </c>
      <c r="H130" s="78">
        <f>SUM(H131:H134)</f>
        <v>0</v>
      </c>
      <c r="I130" s="77"/>
      <c r="J130" s="77">
        <f aca="true" t="shared" si="37" ref="J130:P130">SUM(J131:J134)</f>
        <v>37572295</v>
      </c>
      <c r="K130" s="76">
        <f t="shared" si="37"/>
        <v>61004032</v>
      </c>
      <c r="L130" s="76">
        <f t="shared" si="37"/>
        <v>256267884</v>
      </c>
      <c r="M130" s="76">
        <f t="shared" si="37"/>
        <v>216736401</v>
      </c>
      <c r="N130" s="77">
        <f t="shared" si="37"/>
        <v>229238911</v>
      </c>
      <c r="O130" s="76">
        <f t="shared" si="37"/>
        <v>800819523</v>
      </c>
      <c r="P130" s="80">
        <f t="shared" si="37"/>
        <v>800819523</v>
      </c>
      <c r="Q130" s="59"/>
    </row>
    <row r="131" spans="3:17" ht="17.25" customHeight="1">
      <c r="C131" s="81"/>
      <c r="D131" s="97" t="s">
        <v>30</v>
      </c>
      <c r="E131" s="97"/>
      <c r="F131" s="92">
        <f>SUM('[1]様式2償還'!F131,'[1]様式2現物'!F131)</f>
        <v>0</v>
      </c>
      <c r="G131" s="92">
        <f>SUM('[1]様式2償還'!G131,'[1]様式2現物'!G131)</f>
        <v>0</v>
      </c>
      <c r="H131" s="86">
        <f>SUM(F131:G131)</f>
        <v>0</v>
      </c>
      <c r="I131" s="147">
        <f>SUM('[1]様式2償還'!I131,'[1]様式2現物'!I131)</f>
        <v>0</v>
      </c>
      <c r="J131" s="124">
        <f>SUM('[1]様式2償還'!J131,'[1]様式2現物'!J131)</f>
        <v>1936232</v>
      </c>
      <c r="K131" s="91">
        <f>SUM('[1]様式2償還'!K131,'[1]様式2現物'!K131)</f>
        <v>12881903</v>
      </c>
      <c r="L131" s="91">
        <f>SUM('[1]様式2償還'!L131,'[1]様式2現物'!L131)</f>
        <v>163400181</v>
      </c>
      <c r="M131" s="91">
        <f>SUM('[1]様式2償還'!M131,'[1]様式2現物'!M131)</f>
        <v>146881817</v>
      </c>
      <c r="N131" s="92">
        <f>SUM('[1]様式2償還'!N131,'[1]様式2現物'!N131)</f>
        <v>152389257</v>
      </c>
      <c r="O131" s="84">
        <f t="shared" si="28"/>
        <v>477489390</v>
      </c>
      <c r="P131" s="88">
        <f t="shared" si="29"/>
        <v>477489390</v>
      </c>
      <c r="Q131" s="59"/>
    </row>
    <row r="132" spans="3:17" ht="17.25" customHeight="1">
      <c r="C132" s="81"/>
      <c r="D132" s="97" t="s">
        <v>31</v>
      </c>
      <c r="E132" s="97"/>
      <c r="F132" s="91">
        <f>SUM('[1]様式2償還'!F132,'[1]様式2現物'!F132)</f>
        <v>0</v>
      </c>
      <c r="G132" s="92">
        <f>SUM('[1]様式2償還'!G132,'[1]様式2現物'!G132)</f>
        <v>0</v>
      </c>
      <c r="H132" s="86">
        <f>SUM(F132:G132)</f>
        <v>0</v>
      </c>
      <c r="I132" s="147">
        <f>SUM('[1]様式2償還'!I132,'[1]様式2現物'!I132)</f>
        <v>0</v>
      </c>
      <c r="J132" s="124">
        <f>SUM('[1]様式2償還'!J132,'[1]様式2現物'!J132)</f>
        <v>35375423</v>
      </c>
      <c r="K132" s="91">
        <f>SUM('[1]様式2償還'!K132,'[1]様式2現物'!K132)</f>
        <v>48108607</v>
      </c>
      <c r="L132" s="91">
        <f>SUM('[1]様式2償還'!L132,'[1]様式2現物'!L132)</f>
        <v>91251553</v>
      </c>
      <c r="M132" s="91">
        <f>SUM('[1]様式2償還'!M132,'[1]様式2現物'!M132)</f>
        <v>63086272</v>
      </c>
      <c r="N132" s="92">
        <f>SUM('[1]様式2償還'!N132,'[1]様式2現物'!N132)</f>
        <v>53755241</v>
      </c>
      <c r="O132" s="84">
        <f t="shared" si="28"/>
        <v>291577096</v>
      </c>
      <c r="P132" s="88">
        <f t="shared" si="29"/>
        <v>291577096</v>
      </c>
      <c r="Q132" s="59"/>
    </row>
    <row r="133" spans="3:17" ht="17.25" customHeight="1">
      <c r="C133" s="81"/>
      <c r="D133" s="150" t="s">
        <v>98</v>
      </c>
      <c r="E133" s="150"/>
      <c r="F133" s="143">
        <f>SUM('[1]様式2償還'!F133,'[1]様式2現物'!F133)</f>
        <v>0</v>
      </c>
      <c r="G133" s="142">
        <f>SUM('[1]様式2償還'!G133,'[1]様式2現物'!G133)</f>
        <v>0</v>
      </c>
      <c r="H133" s="151">
        <f>SUM(F133:G133)</f>
        <v>0</v>
      </c>
      <c r="I133" s="147">
        <f>SUM('[1]様式2償還'!I133,'[1]様式2現物'!I133)</f>
        <v>0</v>
      </c>
      <c r="J133" s="147">
        <f>SUM('[1]様式2償還'!J133,'[1]様式2現物'!J133)</f>
        <v>260640</v>
      </c>
      <c r="K133" s="143">
        <f>SUM('[1]様式2償還'!K133,'[1]様式2現物'!K133)</f>
        <v>13522</v>
      </c>
      <c r="L133" s="143">
        <f>SUM('[1]様式2償還'!L133,'[1]様式2現物'!L133)</f>
        <v>413391</v>
      </c>
      <c r="M133" s="143">
        <f>SUM('[1]様式2償還'!M133,'[1]様式2現物'!M133)</f>
        <v>3833396</v>
      </c>
      <c r="N133" s="142">
        <f>SUM('[1]様式2償還'!N133,'[1]様式2現物'!N133)</f>
        <v>13851265</v>
      </c>
      <c r="O133" s="111">
        <f>SUM(I133:N133)</f>
        <v>18372214</v>
      </c>
      <c r="P133" s="112">
        <f>H133+O133</f>
        <v>18372214</v>
      </c>
      <c r="Q133" s="59"/>
    </row>
    <row r="134" spans="3:17" ht="17.25" customHeight="1">
      <c r="C134" s="81"/>
      <c r="D134" s="110" t="s">
        <v>107</v>
      </c>
      <c r="E134" s="110"/>
      <c r="F134" s="139">
        <f>SUM('[1]様式2償還'!F134,'[1]様式2現物'!F134)</f>
        <v>0</v>
      </c>
      <c r="G134" s="140">
        <f>SUM('[1]様式2償還'!G134,'[1]様式2現物'!G134)</f>
        <v>0</v>
      </c>
      <c r="H134" s="104">
        <f>SUM(F134:G134)</f>
        <v>0</v>
      </c>
      <c r="I134" s="159">
        <f>SUM('[1]様式2償還'!I134,'[1]様式2現物'!I134)</f>
        <v>0</v>
      </c>
      <c r="J134" s="159">
        <f>SUM('[1]様式2償還'!J134,'[1]様式2現物'!J134)</f>
        <v>0</v>
      </c>
      <c r="K134" s="139">
        <f>SUM('[1]様式2償還'!K134,'[1]様式2現物'!K134)</f>
        <v>0</v>
      </c>
      <c r="L134" s="139">
        <f>SUM('[1]様式2償還'!L134,'[1]様式2現物'!L134)</f>
        <v>1202759</v>
      </c>
      <c r="M134" s="139">
        <f>SUM('[1]様式2償還'!M134,'[1]様式2現物'!M134)</f>
        <v>2934916</v>
      </c>
      <c r="N134" s="140">
        <f>SUM('[1]様式2償還'!N134,'[1]様式2現物'!N134)</f>
        <v>9243148</v>
      </c>
      <c r="O134" s="138">
        <f t="shared" si="28"/>
        <v>13380823</v>
      </c>
      <c r="P134" s="105">
        <f t="shared" si="29"/>
        <v>13380823</v>
      </c>
      <c r="Q134" s="59"/>
    </row>
    <row r="135" spans="3:17" ht="17.25" customHeight="1" thickBot="1">
      <c r="C135" s="113" t="s">
        <v>179</v>
      </c>
      <c r="D135" s="114"/>
      <c r="E135" s="114"/>
      <c r="F135" s="115">
        <f aca="true" t="shared" si="38" ref="F135:P135">F99+F120+F130</f>
        <v>46087156</v>
      </c>
      <c r="G135" s="116">
        <f t="shared" si="38"/>
        <v>83688849</v>
      </c>
      <c r="H135" s="117">
        <f t="shared" si="38"/>
        <v>129776005</v>
      </c>
      <c r="I135" s="118">
        <f t="shared" si="38"/>
        <v>0</v>
      </c>
      <c r="J135" s="116">
        <f t="shared" si="38"/>
        <v>456280173</v>
      </c>
      <c r="K135" s="115">
        <f t="shared" si="38"/>
        <v>406561360</v>
      </c>
      <c r="L135" s="115">
        <f t="shared" si="38"/>
        <v>676354428</v>
      </c>
      <c r="M135" s="115">
        <f t="shared" si="38"/>
        <v>478992020</v>
      </c>
      <c r="N135" s="116">
        <f t="shared" si="38"/>
        <v>499009489</v>
      </c>
      <c r="O135" s="115">
        <f t="shared" si="38"/>
        <v>2517197470</v>
      </c>
      <c r="P135" s="119">
        <f t="shared" si="38"/>
        <v>2646973475</v>
      </c>
      <c r="Q135" s="59"/>
    </row>
    <row r="136" ht="13.5">
      <c r="Q136" s="59"/>
    </row>
    <row r="137" ht="13.5">
      <c r="Q137" s="59"/>
    </row>
    <row r="138" spans="1:17" ht="13.5">
      <c r="A138" s="59" t="str">
        <f>$A$2</f>
        <v>２.保険給付決定状況</v>
      </c>
      <c r="Q138" s="59"/>
    </row>
    <row r="139" spans="2:17" ht="13.5">
      <c r="B139" s="59" t="str">
        <f>$B$3</f>
        <v>(1)介護給付・予防給付</v>
      </c>
      <c r="H139" s="195" t="s">
        <v>136</v>
      </c>
      <c r="Q139" s="59"/>
    </row>
    <row r="140" spans="3:17" ht="13.5">
      <c r="C140" s="59" t="str">
        <f>$C$4</f>
        <v>①-1 総数</v>
      </c>
      <c r="H140" s="198" t="str">
        <f>H94</f>
        <v>令和元年７月月報（報告用）</v>
      </c>
      <c r="Q140" s="59"/>
    </row>
    <row r="141" spans="4:17" ht="13.5">
      <c r="D141" s="59" t="s">
        <v>99</v>
      </c>
      <c r="Q141" s="59"/>
    </row>
    <row r="142" ht="14.25" thickBot="1">
      <c r="Q142" s="59"/>
    </row>
    <row r="143" spans="3:17" ht="17.25" customHeight="1">
      <c r="C143" s="60" t="s">
        <v>82</v>
      </c>
      <c r="D143" s="61"/>
      <c r="E143" s="61"/>
      <c r="F143" s="62" t="s">
        <v>45</v>
      </c>
      <c r="G143" s="63"/>
      <c r="H143" s="64"/>
      <c r="I143" s="65" t="s">
        <v>46</v>
      </c>
      <c r="J143" s="63"/>
      <c r="K143" s="63"/>
      <c r="L143" s="63"/>
      <c r="M143" s="63"/>
      <c r="N143" s="63"/>
      <c r="O143" s="63"/>
      <c r="P143" s="66" t="s">
        <v>43</v>
      </c>
      <c r="Q143" s="59"/>
    </row>
    <row r="144" spans="3:17" ht="17.25" customHeight="1">
      <c r="C144" s="67"/>
      <c r="D144" s="68"/>
      <c r="E144" s="68"/>
      <c r="F144" s="69" t="s">
        <v>151</v>
      </c>
      <c r="G144" s="70" t="s">
        <v>157</v>
      </c>
      <c r="H144" s="71" t="s">
        <v>41</v>
      </c>
      <c r="I144" s="72" t="s">
        <v>42</v>
      </c>
      <c r="J144" s="70" t="s">
        <v>10</v>
      </c>
      <c r="K144" s="69" t="s">
        <v>11</v>
      </c>
      <c r="L144" s="69" t="s">
        <v>12</v>
      </c>
      <c r="M144" s="69" t="s">
        <v>13</v>
      </c>
      <c r="N144" s="70" t="s">
        <v>14</v>
      </c>
      <c r="O144" s="71" t="s">
        <v>2</v>
      </c>
      <c r="P144" s="73"/>
      <c r="Q144" s="59"/>
    </row>
    <row r="145" spans="3:17" ht="17.25" customHeight="1">
      <c r="C145" s="74" t="s">
        <v>83</v>
      </c>
      <c r="D145" s="75"/>
      <c r="E145" s="75"/>
      <c r="F145" s="76">
        <f aca="true" t="shared" si="39" ref="F145:P145">F146+F152+F155+F160+F164+F165</f>
        <v>40923622</v>
      </c>
      <c r="G145" s="77">
        <f t="shared" si="39"/>
        <v>71204806</v>
      </c>
      <c r="H145" s="78">
        <f t="shared" si="39"/>
        <v>112128428</v>
      </c>
      <c r="I145" s="79">
        <f t="shared" si="39"/>
        <v>0</v>
      </c>
      <c r="J145" s="77">
        <f t="shared" si="39"/>
        <v>315777120</v>
      </c>
      <c r="K145" s="76">
        <f t="shared" si="39"/>
        <v>247183302</v>
      </c>
      <c r="L145" s="76">
        <f t="shared" si="39"/>
        <v>303815095</v>
      </c>
      <c r="M145" s="76">
        <f t="shared" si="39"/>
        <v>191630938</v>
      </c>
      <c r="N145" s="77">
        <f t="shared" si="39"/>
        <v>202754826</v>
      </c>
      <c r="O145" s="76">
        <f t="shared" si="39"/>
        <v>1261161281</v>
      </c>
      <c r="P145" s="80">
        <f t="shared" si="39"/>
        <v>1373289709</v>
      </c>
      <c r="Q145" s="59"/>
    </row>
    <row r="146" spans="3:17" ht="17.25" customHeight="1">
      <c r="C146" s="81"/>
      <c r="D146" s="82" t="s">
        <v>158</v>
      </c>
      <c r="E146" s="83"/>
      <c r="F146" s="84">
        <f aca="true" t="shared" si="40" ref="F146:P146">SUM(F147:F151)</f>
        <v>9008624</v>
      </c>
      <c r="G146" s="85">
        <f t="shared" si="40"/>
        <v>21623522</v>
      </c>
      <c r="H146" s="86">
        <f t="shared" si="40"/>
        <v>30632146</v>
      </c>
      <c r="I146" s="87">
        <f t="shared" si="40"/>
        <v>0</v>
      </c>
      <c r="J146" s="85">
        <f t="shared" si="40"/>
        <v>113323229</v>
      </c>
      <c r="K146" s="84">
        <f t="shared" si="40"/>
        <v>94260248</v>
      </c>
      <c r="L146" s="84">
        <f t="shared" si="40"/>
        <v>126668873</v>
      </c>
      <c r="M146" s="84">
        <f t="shared" si="40"/>
        <v>84291774</v>
      </c>
      <c r="N146" s="85">
        <f t="shared" si="40"/>
        <v>120261654</v>
      </c>
      <c r="O146" s="84">
        <f t="shared" si="40"/>
        <v>538805778</v>
      </c>
      <c r="P146" s="88">
        <f t="shared" si="40"/>
        <v>569437924</v>
      </c>
      <c r="Q146" s="59"/>
    </row>
    <row r="147" spans="3:17" ht="17.25" customHeight="1">
      <c r="C147" s="81"/>
      <c r="D147" s="89"/>
      <c r="E147" s="90" t="s">
        <v>159</v>
      </c>
      <c r="F147" s="91">
        <f>SUM('[1]様式2償還'!F147,'[1]様式2現物'!F147)</f>
        <v>12609</v>
      </c>
      <c r="G147" s="92">
        <f>SUM('[1]様式2償還'!G147,'[1]様式2現物'!G147)</f>
        <v>0</v>
      </c>
      <c r="H147" s="86">
        <f aca="true" t="shared" si="41" ref="H147:H165">SUM(F147:G147)</f>
        <v>12609</v>
      </c>
      <c r="I147" s="93">
        <f>SUM('[1]様式2償還'!I147,'[1]様式2現物'!I147)</f>
        <v>0</v>
      </c>
      <c r="J147" s="124">
        <f>SUM('[1]様式2償還'!J147,'[1]様式2現物'!J147)</f>
        <v>67147885</v>
      </c>
      <c r="K147" s="91">
        <f>SUM('[1]様式2償還'!K147,'[1]様式2現物'!K147)</f>
        <v>58821412</v>
      </c>
      <c r="L147" s="91">
        <f>SUM('[1]様式2償還'!L147,'[1]様式2現物'!L147)</f>
        <v>92289579</v>
      </c>
      <c r="M147" s="91">
        <f>SUM('[1]様式2償還'!M147,'[1]様式2現物'!M147)</f>
        <v>59196493</v>
      </c>
      <c r="N147" s="92">
        <f>SUM('[1]様式2償還'!N147,'[1]様式2現物'!N147)</f>
        <v>77021071</v>
      </c>
      <c r="O147" s="84">
        <f aca="true" t="shared" si="42" ref="O147:O180">SUM(I147:N147)</f>
        <v>354476440</v>
      </c>
      <c r="P147" s="88">
        <f aca="true" t="shared" si="43" ref="P147:P180">H147+O147</f>
        <v>354489049</v>
      </c>
      <c r="Q147" s="59"/>
    </row>
    <row r="148" spans="3:17" ht="17.25" customHeight="1">
      <c r="C148" s="81"/>
      <c r="D148" s="89"/>
      <c r="E148" s="90" t="s">
        <v>160</v>
      </c>
      <c r="F148" s="91">
        <f>SUM('[1]様式2償還'!F148,'[1]様式2現物'!F148)</f>
        <v>106687</v>
      </c>
      <c r="G148" s="92">
        <f>SUM('[1]様式2償還'!G148,'[1]様式2現物'!G148)</f>
        <v>62234</v>
      </c>
      <c r="H148" s="86">
        <f t="shared" si="41"/>
        <v>168921</v>
      </c>
      <c r="I148" s="93">
        <f>SUM('[1]様式2償還'!I148,'[1]様式2現物'!I148)</f>
        <v>0</v>
      </c>
      <c r="J148" s="124">
        <f>SUM('[1]様式2償還'!J148,'[1]様式2現物'!J148)</f>
        <v>499920</v>
      </c>
      <c r="K148" s="91">
        <f>SUM('[1]様式2償還'!K148,'[1]様式2現物'!K148)</f>
        <v>855949</v>
      </c>
      <c r="L148" s="91">
        <f>SUM('[1]様式2償還'!L148,'[1]様式2現物'!L148)</f>
        <v>1531035</v>
      </c>
      <c r="M148" s="91">
        <f>SUM('[1]様式2償還'!M148,'[1]様式2現物'!M148)</f>
        <v>2353926</v>
      </c>
      <c r="N148" s="92">
        <f>SUM('[1]様式2償還'!N148,'[1]様式2現物'!N148)</f>
        <v>11039139</v>
      </c>
      <c r="O148" s="84">
        <f t="shared" si="42"/>
        <v>16279969</v>
      </c>
      <c r="P148" s="88">
        <f t="shared" si="43"/>
        <v>16448890</v>
      </c>
      <c r="Q148" s="59"/>
    </row>
    <row r="149" spans="3:17" ht="17.25" customHeight="1">
      <c r="C149" s="81"/>
      <c r="D149" s="89"/>
      <c r="E149" s="90" t="s">
        <v>161</v>
      </c>
      <c r="F149" s="91">
        <f>SUM('[1]様式2償還'!F149,'[1]様式2現物'!F149)</f>
        <v>6267127</v>
      </c>
      <c r="G149" s="92">
        <f>SUM('[1]様式2償還'!G149,'[1]様式2現物'!G149)</f>
        <v>15017488</v>
      </c>
      <c r="H149" s="86">
        <f t="shared" si="41"/>
        <v>21284615</v>
      </c>
      <c r="I149" s="93">
        <f>SUM('[1]様式2償還'!I149,'[1]様式2現物'!I149)</f>
        <v>0</v>
      </c>
      <c r="J149" s="124">
        <f>SUM('[1]様式2償還'!J149,'[1]様式2現物'!J149)</f>
        <v>34096212</v>
      </c>
      <c r="K149" s="91">
        <f>SUM('[1]様式2償還'!K149,'[1]様式2現物'!K149)</f>
        <v>23940835</v>
      </c>
      <c r="L149" s="91">
        <f>SUM('[1]様式2償還'!L149,'[1]様式2現物'!L149)</f>
        <v>21927697</v>
      </c>
      <c r="M149" s="91">
        <f>SUM('[1]様式2償還'!M149,'[1]様式2現物'!M149)</f>
        <v>15466116</v>
      </c>
      <c r="N149" s="92">
        <f>SUM('[1]様式2償還'!N149,'[1]様式2現物'!N149)</f>
        <v>23685613</v>
      </c>
      <c r="O149" s="84">
        <f t="shared" si="42"/>
        <v>119116473</v>
      </c>
      <c r="P149" s="88">
        <f t="shared" si="43"/>
        <v>140401088</v>
      </c>
      <c r="Q149" s="59"/>
    </row>
    <row r="150" spans="3:17" ht="17.25" customHeight="1">
      <c r="C150" s="81"/>
      <c r="D150" s="89"/>
      <c r="E150" s="90" t="s">
        <v>162</v>
      </c>
      <c r="F150" s="91">
        <f>SUM('[1]様式2償還'!F150,'[1]様式2現物'!F150)</f>
        <v>590455</v>
      </c>
      <c r="G150" s="92">
        <f>SUM('[1]様式2償還'!G150,'[1]様式2現物'!G150)</f>
        <v>2486485</v>
      </c>
      <c r="H150" s="86">
        <f t="shared" si="41"/>
        <v>3076940</v>
      </c>
      <c r="I150" s="93">
        <f>SUM('[1]様式2償還'!I150,'[1]様式2現物'!I150)</f>
        <v>0</v>
      </c>
      <c r="J150" s="124">
        <f>SUM('[1]様式2償還'!J150,'[1]様式2現物'!J150)</f>
        <v>2634390</v>
      </c>
      <c r="K150" s="91">
        <f>SUM('[1]様式2償還'!K150,'[1]様式2現物'!K150)</f>
        <v>2417305</v>
      </c>
      <c r="L150" s="91">
        <f>SUM('[1]様式2償還'!L150,'[1]様式2現物'!L150)</f>
        <v>1811246</v>
      </c>
      <c r="M150" s="91">
        <f>SUM('[1]様式2償還'!M150,'[1]様式2現物'!M150)</f>
        <v>884730</v>
      </c>
      <c r="N150" s="92">
        <f>SUM('[1]様式2償還'!N150,'[1]様式2現物'!N150)</f>
        <v>1499476</v>
      </c>
      <c r="O150" s="84">
        <f t="shared" si="42"/>
        <v>9247147</v>
      </c>
      <c r="P150" s="88">
        <f t="shared" si="43"/>
        <v>12324087</v>
      </c>
      <c r="Q150" s="59"/>
    </row>
    <row r="151" spans="3:17" ht="17.25" customHeight="1">
      <c r="C151" s="81"/>
      <c r="D151" s="89"/>
      <c r="E151" s="90" t="s">
        <v>163</v>
      </c>
      <c r="F151" s="91">
        <f>SUM('[1]様式2償還'!F151,'[1]様式2現物'!F151)</f>
        <v>2031746</v>
      </c>
      <c r="G151" s="92">
        <f>SUM('[1]様式2償還'!G151,'[1]様式2現物'!G151)</f>
        <v>4057315</v>
      </c>
      <c r="H151" s="86">
        <f t="shared" si="41"/>
        <v>6089061</v>
      </c>
      <c r="I151" s="93">
        <f>SUM('[1]様式2償還'!I151,'[1]様式2現物'!I151)</f>
        <v>0</v>
      </c>
      <c r="J151" s="124">
        <f>SUM('[1]様式2償還'!J151,'[1]様式2現物'!J151)</f>
        <v>8944822</v>
      </c>
      <c r="K151" s="91">
        <f>SUM('[1]様式2償還'!K151,'[1]様式2現物'!K151)</f>
        <v>8224747</v>
      </c>
      <c r="L151" s="91">
        <f>SUM('[1]様式2償還'!L151,'[1]様式2現物'!L151)</f>
        <v>9109316</v>
      </c>
      <c r="M151" s="91">
        <f>SUM('[1]様式2償還'!M151,'[1]様式2現物'!M151)</f>
        <v>6390509</v>
      </c>
      <c r="N151" s="92">
        <f>SUM('[1]様式2償還'!N151,'[1]様式2現物'!N151)</f>
        <v>7016355</v>
      </c>
      <c r="O151" s="84">
        <f t="shared" si="42"/>
        <v>39685749</v>
      </c>
      <c r="P151" s="88">
        <f t="shared" si="43"/>
        <v>45774810</v>
      </c>
      <c r="Q151" s="59"/>
    </row>
    <row r="152" spans="3:17" ht="17.25" customHeight="1">
      <c r="C152" s="81"/>
      <c r="D152" s="82" t="s">
        <v>84</v>
      </c>
      <c r="E152" s="94"/>
      <c r="F152" s="84">
        <f aca="true" t="shared" si="44" ref="F152:P152">SUM(F153:F154)</f>
        <v>7861835</v>
      </c>
      <c r="G152" s="85">
        <f t="shared" si="44"/>
        <v>13394684</v>
      </c>
      <c r="H152" s="86">
        <f t="shared" si="44"/>
        <v>21256519</v>
      </c>
      <c r="I152" s="87">
        <f t="shared" si="44"/>
        <v>0</v>
      </c>
      <c r="J152" s="85">
        <f t="shared" si="44"/>
        <v>87611077</v>
      </c>
      <c r="K152" s="84">
        <f t="shared" si="44"/>
        <v>63079233</v>
      </c>
      <c r="L152" s="84">
        <f t="shared" si="44"/>
        <v>55521704</v>
      </c>
      <c r="M152" s="84">
        <f t="shared" si="44"/>
        <v>29689145</v>
      </c>
      <c r="N152" s="85">
        <f t="shared" si="44"/>
        <v>16591695</v>
      </c>
      <c r="O152" s="84">
        <f t="shared" si="44"/>
        <v>252492854</v>
      </c>
      <c r="P152" s="88">
        <f t="shared" si="44"/>
        <v>273749373</v>
      </c>
      <c r="Q152" s="59"/>
    </row>
    <row r="153" spans="3:17" ht="17.25" customHeight="1">
      <c r="C153" s="81"/>
      <c r="D153" s="89"/>
      <c r="E153" s="95" t="s">
        <v>164</v>
      </c>
      <c r="F153" s="91">
        <f>SUM('[1]様式2償還'!F153,'[1]様式2現物'!F153)</f>
        <v>0</v>
      </c>
      <c r="G153" s="92">
        <f>SUM('[1]様式2償還'!G153,'[1]様式2現物'!G153)</f>
        <v>0</v>
      </c>
      <c r="H153" s="86">
        <f t="shared" si="41"/>
        <v>0</v>
      </c>
      <c r="I153" s="93">
        <f>SUM('[1]様式2償還'!I153,'[1]様式2現物'!I153)</f>
        <v>0</v>
      </c>
      <c r="J153" s="124">
        <f>SUM('[1]様式2償還'!J153,'[1]様式2現物'!J153)</f>
        <v>66430761</v>
      </c>
      <c r="K153" s="91">
        <f>SUM('[1]様式2償還'!K153,'[1]様式2現物'!K153)</f>
        <v>47062354</v>
      </c>
      <c r="L153" s="91">
        <f>SUM('[1]様式2償還'!L153,'[1]様式2現物'!L153)</f>
        <v>41718097</v>
      </c>
      <c r="M153" s="91">
        <f>SUM('[1]様式2償還'!M153,'[1]様式2現物'!M153)</f>
        <v>22647905</v>
      </c>
      <c r="N153" s="92">
        <f>SUM('[1]様式2償還'!N153,'[1]様式2現物'!N153)</f>
        <v>12851138</v>
      </c>
      <c r="O153" s="84">
        <f t="shared" si="42"/>
        <v>190710255</v>
      </c>
      <c r="P153" s="88">
        <f t="shared" si="43"/>
        <v>190710255</v>
      </c>
      <c r="Q153" s="59"/>
    </row>
    <row r="154" spans="3:17" ht="17.25" customHeight="1">
      <c r="C154" s="81"/>
      <c r="D154" s="89"/>
      <c r="E154" s="95" t="s">
        <v>165</v>
      </c>
      <c r="F154" s="91">
        <f>SUM('[1]様式2償還'!F154,'[1]様式2現物'!F154)</f>
        <v>7861835</v>
      </c>
      <c r="G154" s="92">
        <f>SUM('[1]様式2償還'!G154,'[1]様式2現物'!G154)</f>
        <v>13394684</v>
      </c>
      <c r="H154" s="86">
        <f t="shared" si="41"/>
        <v>21256519</v>
      </c>
      <c r="I154" s="93">
        <f>SUM('[1]様式2償還'!I154,'[1]様式2現物'!I154)</f>
        <v>0</v>
      </c>
      <c r="J154" s="124">
        <f>SUM('[1]様式2償還'!J154,'[1]様式2現物'!J154)</f>
        <v>21180316</v>
      </c>
      <c r="K154" s="91">
        <f>SUM('[1]様式2償還'!K154,'[1]様式2現物'!K154)</f>
        <v>16016879</v>
      </c>
      <c r="L154" s="91">
        <f>SUM('[1]様式2償還'!L154,'[1]様式2現物'!L154)</f>
        <v>13803607</v>
      </c>
      <c r="M154" s="91">
        <f>SUM('[1]様式2償還'!M154,'[1]様式2現物'!M154)</f>
        <v>7041240</v>
      </c>
      <c r="N154" s="92">
        <f>SUM('[1]様式2償還'!N154,'[1]様式2現物'!N154)</f>
        <v>3740557</v>
      </c>
      <c r="O154" s="84">
        <f t="shared" si="42"/>
        <v>61782599</v>
      </c>
      <c r="P154" s="88">
        <f t="shared" si="43"/>
        <v>83039118</v>
      </c>
      <c r="Q154" s="59"/>
    </row>
    <row r="155" spans="3:17" ht="17.25" customHeight="1">
      <c r="C155" s="81"/>
      <c r="D155" s="82" t="s">
        <v>85</v>
      </c>
      <c r="E155" s="83"/>
      <c r="F155" s="84">
        <f aca="true" t="shared" si="45" ref="F155:P155">SUM(F156:F159)</f>
        <v>43203</v>
      </c>
      <c r="G155" s="85">
        <f t="shared" si="45"/>
        <v>1045076</v>
      </c>
      <c r="H155" s="86">
        <f t="shared" si="45"/>
        <v>1088279</v>
      </c>
      <c r="I155" s="87">
        <f t="shared" si="45"/>
        <v>0</v>
      </c>
      <c r="J155" s="85">
        <f t="shared" si="45"/>
        <v>7849077</v>
      </c>
      <c r="K155" s="84">
        <f t="shared" si="45"/>
        <v>13162079</v>
      </c>
      <c r="L155" s="84">
        <f t="shared" si="45"/>
        <v>32634427</v>
      </c>
      <c r="M155" s="84">
        <f t="shared" si="45"/>
        <v>19145334</v>
      </c>
      <c r="N155" s="85">
        <f t="shared" si="45"/>
        <v>12323967</v>
      </c>
      <c r="O155" s="84">
        <f t="shared" si="45"/>
        <v>85114884</v>
      </c>
      <c r="P155" s="88">
        <f t="shared" si="45"/>
        <v>86203163</v>
      </c>
      <c r="Q155" s="59"/>
    </row>
    <row r="156" spans="3:17" ht="17.25" customHeight="1">
      <c r="C156" s="81"/>
      <c r="D156" s="89"/>
      <c r="E156" s="90" t="s">
        <v>166</v>
      </c>
      <c r="F156" s="91">
        <f>SUM('[1]様式2償還'!F156,'[1]様式2現物'!F156)</f>
        <v>14253</v>
      </c>
      <c r="G156" s="92">
        <f>SUM('[1]様式2償還'!G156,'[1]様式2現物'!G156)</f>
        <v>964020</v>
      </c>
      <c r="H156" s="86">
        <f t="shared" si="41"/>
        <v>978273</v>
      </c>
      <c r="I156" s="93">
        <f>SUM('[1]様式2償還'!I156,'[1]様式2現物'!I156)</f>
        <v>0</v>
      </c>
      <c r="J156" s="124">
        <f>SUM('[1]様式2償還'!J156,'[1]様式2現物'!J156)</f>
        <v>6945736</v>
      </c>
      <c r="K156" s="91">
        <f>SUM('[1]様式2償還'!K156,'[1]様式2現物'!K156)</f>
        <v>12149566</v>
      </c>
      <c r="L156" s="91">
        <f>SUM('[1]様式2償還'!L156,'[1]様式2現物'!L156)</f>
        <v>29412143</v>
      </c>
      <c r="M156" s="91">
        <f>SUM('[1]様式2償還'!M156,'[1]様式2現物'!M156)</f>
        <v>16742826</v>
      </c>
      <c r="N156" s="92">
        <f>SUM('[1]様式2償還'!N156,'[1]様式2現物'!N156)</f>
        <v>10376243</v>
      </c>
      <c r="O156" s="84">
        <f t="shared" si="42"/>
        <v>75626514</v>
      </c>
      <c r="P156" s="88">
        <f t="shared" si="43"/>
        <v>76604787</v>
      </c>
      <c r="Q156" s="59"/>
    </row>
    <row r="157" spans="3:17" ht="24.75" customHeight="1">
      <c r="C157" s="81"/>
      <c r="D157" s="89"/>
      <c r="E157" s="96" t="s">
        <v>167</v>
      </c>
      <c r="F157" s="91">
        <f>SUM('[1]様式2償還'!F157,'[1]様式2現物'!F157)</f>
        <v>28950</v>
      </c>
      <c r="G157" s="92">
        <f>SUM('[1]様式2償還'!G157,'[1]様式2現物'!G157)</f>
        <v>81056</v>
      </c>
      <c r="H157" s="86">
        <f t="shared" si="41"/>
        <v>110006</v>
      </c>
      <c r="I157" s="93">
        <f>SUM('[1]様式2償還'!I157,'[1]様式2現物'!I157)</f>
        <v>0</v>
      </c>
      <c r="J157" s="124">
        <f>SUM('[1]様式2償還'!J157,'[1]様式2現物'!J157)</f>
        <v>866180</v>
      </c>
      <c r="K157" s="91">
        <f>SUM('[1]様式2償還'!K157,'[1]様式2現物'!K157)</f>
        <v>1012513</v>
      </c>
      <c r="L157" s="91">
        <f>SUM('[1]様式2償還'!L157,'[1]様式2現物'!L157)</f>
        <v>2709074</v>
      </c>
      <c r="M157" s="91">
        <f>SUM('[1]様式2償還'!M157,'[1]様式2現物'!M157)</f>
        <v>2402508</v>
      </c>
      <c r="N157" s="92">
        <f>SUM('[1]様式2償還'!N157,'[1]様式2現物'!N157)</f>
        <v>1828689</v>
      </c>
      <c r="O157" s="84">
        <f t="shared" si="42"/>
        <v>8818964</v>
      </c>
      <c r="P157" s="88">
        <f t="shared" si="43"/>
        <v>8928970</v>
      </c>
      <c r="Q157" s="59"/>
    </row>
    <row r="158" spans="3:17" ht="24.75" customHeight="1">
      <c r="C158" s="81"/>
      <c r="D158" s="89"/>
      <c r="E158" s="96" t="s">
        <v>175</v>
      </c>
      <c r="F158" s="91">
        <f>SUM('[1]様式2償還'!F158,'[1]様式2現物'!F158)</f>
        <v>0</v>
      </c>
      <c r="G158" s="92">
        <f>SUM('[1]様式2償還'!G158,'[1]様式2現物'!G158)</f>
        <v>0</v>
      </c>
      <c r="H158" s="86">
        <f>SUM(F158:G158)</f>
        <v>0</v>
      </c>
      <c r="I158" s="93">
        <f>SUM('[1]様式2償還'!I158,'[1]様式2現物'!I158)</f>
        <v>0</v>
      </c>
      <c r="J158" s="124">
        <f>SUM('[1]様式2償還'!J158,'[1]様式2現物'!J158)</f>
        <v>37161</v>
      </c>
      <c r="K158" s="91">
        <f>SUM('[1]様式2償還'!K158,'[1]様式2現物'!K158)</f>
        <v>0</v>
      </c>
      <c r="L158" s="91">
        <f>SUM('[1]様式2償還'!L158,'[1]様式2現物'!L158)</f>
        <v>513210</v>
      </c>
      <c r="M158" s="91">
        <f>SUM('[1]様式2償還'!M158,'[1]様式2現物'!M158)</f>
        <v>0</v>
      </c>
      <c r="N158" s="92">
        <f>SUM('[1]様式2償還'!N158,'[1]様式2現物'!N158)</f>
        <v>119035</v>
      </c>
      <c r="O158" s="84">
        <f>SUM(I158:N158)</f>
        <v>669406</v>
      </c>
      <c r="P158" s="88">
        <f>H158+O158</f>
        <v>669406</v>
      </c>
      <c r="Q158" s="59"/>
    </row>
    <row r="159" spans="3:17" ht="24.75" customHeight="1">
      <c r="C159" s="81"/>
      <c r="D159" s="95"/>
      <c r="E159" s="96" t="s">
        <v>105</v>
      </c>
      <c r="F159" s="91">
        <f>SUM('[1]様式2償還'!F159,'[1]様式2現物'!F159)</f>
        <v>0</v>
      </c>
      <c r="G159" s="92">
        <f>SUM('[1]様式2償還'!G159,'[1]様式2現物'!G159)</f>
        <v>0</v>
      </c>
      <c r="H159" s="86">
        <f t="shared" si="41"/>
        <v>0</v>
      </c>
      <c r="I159" s="93">
        <f>SUM('[1]様式2償還'!I159,'[1]様式2現物'!I159)</f>
        <v>0</v>
      </c>
      <c r="J159" s="124">
        <f>SUM('[1]様式2償還'!J159,'[1]様式2現物'!J159)</f>
        <v>0</v>
      </c>
      <c r="K159" s="91">
        <f>SUM('[1]様式2償還'!K159,'[1]様式2現物'!K159)</f>
        <v>0</v>
      </c>
      <c r="L159" s="91">
        <f>SUM('[1]様式2償還'!L159,'[1]様式2現物'!L159)</f>
        <v>0</v>
      </c>
      <c r="M159" s="91">
        <f>SUM('[1]様式2償還'!M159,'[1]様式2現物'!M159)</f>
        <v>0</v>
      </c>
      <c r="N159" s="92">
        <f>SUM('[1]様式2償還'!N159,'[1]様式2現物'!N159)</f>
        <v>0</v>
      </c>
      <c r="O159" s="84">
        <f t="shared" si="42"/>
        <v>0</v>
      </c>
      <c r="P159" s="88">
        <f t="shared" si="43"/>
        <v>0</v>
      </c>
      <c r="Q159" s="59"/>
    </row>
    <row r="160" spans="3:17" ht="17.25" customHeight="1">
      <c r="C160" s="81"/>
      <c r="D160" s="82" t="s">
        <v>86</v>
      </c>
      <c r="E160" s="83"/>
      <c r="F160" s="84">
        <f aca="true" t="shared" si="46" ref="F160:P160">SUM(F161:F163)</f>
        <v>10195714</v>
      </c>
      <c r="G160" s="85">
        <f t="shared" si="46"/>
        <v>11896976</v>
      </c>
      <c r="H160" s="86">
        <f t="shared" si="46"/>
        <v>22092690</v>
      </c>
      <c r="I160" s="87">
        <f t="shared" si="46"/>
        <v>0</v>
      </c>
      <c r="J160" s="85">
        <f t="shared" si="46"/>
        <v>21486599</v>
      </c>
      <c r="K160" s="84">
        <f t="shared" si="46"/>
        <v>19900810</v>
      </c>
      <c r="L160" s="84">
        <f t="shared" si="46"/>
        <v>19122503</v>
      </c>
      <c r="M160" s="84">
        <f t="shared" si="46"/>
        <v>12159551</v>
      </c>
      <c r="N160" s="85">
        <f t="shared" si="46"/>
        <v>13057077</v>
      </c>
      <c r="O160" s="84">
        <f t="shared" si="46"/>
        <v>85726540</v>
      </c>
      <c r="P160" s="88">
        <f t="shared" si="46"/>
        <v>107819230</v>
      </c>
      <c r="Q160" s="59"/>
    </row>
    <row r="161" spans="3:17" ht="17.25" customHeight="1">
      <c r="C161" s="81"/>
      <c r="D161" s="89"/>
      <c r="E161" s="97" t="s">
        <v>169</v>
      </c>
      <c r="F161" s="91">
        <f>SUM('[1]様式2償還'!F161,'[1]様式2現物'!F161)</f>
        <v>5540180</v>
      </c>
      <c r="G161" s="92">
        <f>SUM('[1]様式2償還'!G161,'[1]様式2現物'!G161)</f>
        <v>8986908</v>
      </c>
      <c r="H161" s="86">
        <f t="shared" si="41"/>
        <v>14527088</v>
      </c>
      <c r="I161" s="93">
        <f>SUM('[1]様式2償還'!I161,'[1]様式2現物'!I161)</f>
        <v>0</v>
      </c>
      <c r="J161" s="92">
        <f>SUM('[1]様式2償還'!J161,'[1]様式2現物'!J161)</f>
        <v>18672917</v>
      </c>
      <c r="K161" s="91">
        <f>SUM('[1]様式2償還'!K161,'[1]様式2現物'!K161)</f>
        <v>17381065</v>
      </c>
      <c r="L161" s="91">
        <f>SUM('[1]様式2償還'!L161,'[1]様式2現物'!L161)</f>
        <v>17320447</v>
      </c>
      <c r="M161" s="91">
        <f>SUM('[1]様式2償還'!M161,'[1]様式2現物'!M161)</f>
        <v>11036283</v>
      </c>
      <c r="N161" s="92">
        <f>SUM('[1]様式2償還'!N161,'[1]様式2現物'!N161)</f>
        <v>12778824</v>
      </c>
      <c r="O161" s="84">
        <f t="shared" si="42"/>
        <v>77189536</v>
      </c>
      <c r="P161" s="88">
        <f t="shared" si="43"/>
        <v>91716624</v>
      </c>
      <c r="Q161" s="59"/>
    </row>
    <row r="162" spans="3:17" ht="17.25" customHeight="1">
      <c r="C162" s="81"/>
      <c r="D162" s="98"/>
      <c r="E162" s="95" t="s">
        <v>87</v>
      </c>
      <c r="F162" s="91">
        <f>SUM('[1]様式2償還'!F162,'[1]様式2現物'!F162)</f>
        <v>719982</v>
      </c>
      <c r="G162" s="92">
        <f>SUM('[1]様式2償還'!G162,'[1]様式2現物'!G162)</f>
        <v>425546</v>
      </c>
      <c r="H162" s="86">
        <f t="shared" si="41"/>
        <v>1145528</v>
      </c>
      <c r="I162" s="93">
        <f>SUM('[1]様式2償還'!I162,'[1]様式2現物'!I162)</f>
        <v>0</v>
      </c>
      <c r="J162" s="92">
        <f>SUM('[1]様式2償還'!J162,'[1]様式2現物'!J162)</f>
        <v>784234</v>
      </c>
      <c r="K162" s="91">
        <f>SUM('[1]様式2償還'!K162,'[1]様式2現物'!K162)</f>
        <v>757362</v>
      </c>
      <c r="L162" s="91">
        <f>SUM('[1]様式2償還'!L162,'[1]様式2現物'!L162)</f>
        <v>518284</v>
      </c>
      <c r="M162" s="91">
        <f>SUM('[1]様式2償還'!M162,'[1]様式2現物'!M162)</f>
        <v>264470</v>
      </c>
      <c r="N162" s="92">
        <f>SUM('[1]様式2償還'!N162,'[1]様式2現物'!N162)</f>
        <v>168957</v>
      </c>
      <c r="O162" s="84">
        <f t="shared" si="42"/>
        <v>2493307</v>
      </c>
      <c r="P162" s="88">
        <f t="shared" si="43"/>
        <v>3638835</v>
      </c>
      <c r="Q162" s="59"/>
    </row>
    <row r="163" spans="3:17" ht="17.25" customHeight="1">
      <c r="C163" s="81"/>
      <c r="D163" s="99"/>
      <c r="E163" s="90" t="s">
        <v>88</v>
      </c>
      <c r="F163" s="91">
        <f>SUM('[1]様式2償還'!F163,'[1]様式2現物'!F163)</f>
        <v>3935552</v>
      </c>
      <c r="G163" s="92">
        <f>SUM('[1]様式2償還'!G163,'[1]様式2現物'!G163)</f>
        <v>2484522</v>
      </c>
      <c r="H163" s="86">
        <f t="shared" si="41"/>
        <v>6420074</v>
      </c>
      <c r="I163" s="93">
        <f>SUM('[1]様式2償還'!I163,'[1]様式2現物'!I163)</f>
        <v>0</v>
      </c>
      <c r="J163" s="92">
        <f>SUM('[1]様式2償還'!J163,'[1]様式2現物'!J163)</f>
        <v>2029448</v>
      </c>
      <c r="K163" s="91">
        <f>SUM('[1]様式2償還'!K163,'[1]様式2現物'!K163)</f>
        <v>1762383</v>
      </c>
      <c r="L163" s="91">
        <f>SUM('[1]様式2償還'!L163,'[1]様式2現物'!L163)</f>
        <v>1283772</v>
      </c>
      <c r="M163" s="91">
        <f>SUM('[1]様式2償還'!M163,'[1]様式2現物'!M163)</f>
        <v>858798</v>
      </c>
      <c r="N163" s="92">
        <f>SUM('[1]様式2償還'!N163,'[1]様式2現物'!N163)</f>
        <v>109296</v>
      </c>
      <c r="O163" s="84">
        <f t="shared" si="42"/>
        <v>6043697</v>
      </c>
      <c r="P163" s="88">
        <f t="shared" si="43"/>
        <v>12463771</v>
      </c>
      <c r="Q163" s="59"/>
    </row>
    <row r="164" spans="3:17" ht="17.25" customHeight="1">
      <c r="C164" s="81"/>
      <c r="D164" s="89" t="s">
        <v>89</v>
      </c>
      <c r="E164" s="100"/>
      <c r="F164" s="91">
        <f>SUM('[1]様式2償還'!F164,'[1]様式2現物'!F164)</f>
        <v>6361499</v>
      </c>
      <c r="G164" s="92">
        <f>SUM('[1]様式2償還'!G164,'[1]様式2現物'!G164)</f>
        <v>14872179</v>
      </c>
      <c r="H164" s="86">
        <f t="shared" si="41"/>
        <v>21233678</v>
      </c>
      <c r="I164" s="93">
        <f>SUM('[1]様式2償還'!I164,'[1]様式2現物'!I164)</f>
        <v>0</v>
      </c>
      <c r="J164" s="92">
        <f>SUM('[1]様式2償還'!J164,'[1]様式2現物'!J164)</f>
        <v>40032261</v>
      </c>
      <c r="K164" s="91">
        <f>SUM('[1]様式2償還'!K164,'[1]様式2現物'!K164)</f>
        <v>30754309</v>
      </c>
      <c r="L164" s="91">
        <f>SUM('[1]様式2償還'!L164,'[1]様式2現物'!L164)</f>
        <v>43009667</v>
      </c>
      <c r="M164" s="91">
        <f>SUM('[1]様式2償還'!M164,'[1]様式2現物'!M164)</f>
        <v>33444979</v>
      </c>
      <c r="N164" s="92">
        <f>SUM('[1]様式2償還'!N164,'[1]様式2現物'!N164)</f>
        <v>28746760</v>
      </c>
      <c r="O164" s="84">
        <f t="shared" si="42"/>
        <v>175987976</v>
      </c>
      <c r="P164" s="88">
        <f t="shared" si="43"/>
        <v>197221654</v>
      </c>
      <c r="Q164" s="59"/>
    </row>
    <row r="165" spans="3:17" ht="17.25" customHeight="1">
      <c r="C165" s="101"/>
      <c r="D165" s="102" t="s">
        <v>176</v>
      </c>
      <c r="E165" s="103"/>
      <c r="F165" s="139">
        <f>SUM('[1]様式2償還'!F165,'[1]様式2現物'!F165)</f>
        <v>7452747</v>
      </c>
      <c r="G165" s="140">
        <f>SUM('[1]様式2償還'!G165,'[1]様式2現物'!G165)</f>
        <v>8372369</v>
      </c>
      <c r="H165" s="104">
        <f t="shared" si="41"/>
        <v>15825116</v>
      </c>
      <c r="I165" s="141">
        <f>SUM('[1]様式2償還'!I165,'[1]様式2現物'!I165)</f>
        <v>0</v>
      </c>
      <c r="J165" s="140">
        <f>SUM('[1]様式2償還'!J165,'[1]様式2現物'!J165)</f>
        <v>45474877</v>
      </c>
      <c r="K165" s="139">
        <f>SUM('[1]様式2償還'!K165,'[1]様式2現物'!K165)</f>
        <v>26026623</v>
      </c>
      <c r="L165" s="139">
        <f>SUM('[1]様式2償還'!L165,'[1]様式2現物'!L165)</f>
        <v>26857921</v>
      </c>
      <c r="M165" s="139">
        <f>SUM('[1]様式2償還'!M165,'[1]様式2現物'!M165)</f>
        <v>12900155</v>
      </c>
      <c r="N165" s="140">
        <f>SUM('[1]様式2償還'!N165,'[1]様式2現物'!N165)</f>
        <v>11773673</v>
      </c>
      <c r="O165" s="104">
        <f t="shared" si="42"/>
        <v>123033249</v>
      </c>
      <c r="P165" s="105">
        <f t="shared" si="43"/>
        <v>138858365</v>
      </c>
      <c r="Q165" s="59"/>
    </row>
    <row r="166" spans="3:17" ht="17.25" customHeight="1">
      <c r="C166" s="74" t="s">
        <v>90</v>
      </c>
      <c r="D166" s="106"/>
      <c r="E166" s="107"/>
      <c r="F166" s="76">
        <f aca="true" t="shared" si="47" ref="F166:P166">SUM(F167:F175)</f>
        <v>194053</v>
      </c>
      <c r="G166" s="77">
        <f t="shared" si="47"/>
        <v>3115939</v>
      </c>
      <c r="H166" s="78">
        <f t="shared" si="47"/>
        <v>3309992</v>
      </c>
      <c r="I166" s="79">
        <f t="shared" si="47"/>
        <v>0</v>
      </c>
      <c r="J166" s="77">
        <f t="shared" si="47"/>
        <v>57916288</v>
      </c>
      <c r="K166" s="76">
        <f t="shared" si="47"/>
        <v>59485003</v>
      </c>
      <c r="L166" s="76">
        <f t="shared" si="47"/>
        <v>69542847</v>
      </c>
      <c r="M166" s="76">
        <f t="shared" si="47"/>
        <v>41018524</v>
      </c>
      <c r="N166" s="77">
        <f t="shared" si="47"/>
        <v>36267294</v>
      </c>
      <c r="O166" s="76">
        <f t="shared" si="47"/>
        <v>264229956</v>
      </c>
      <c r="P166" s="80">
        <f t="shared" si="47"/>
        <v>267539948</v>
      </c>
      <c r="Q166" s="59"/>
    </row>
    <row r="167" spans="3:17" ht="18" customHeight="1">
      <c r="C167" s="81"/>
      <c r="D167" s="90" t="s">
        <v>91</v>
      </c>
      <c r="E167" s="94"/>
      <c r="F167" s="91">
        <f>SUM('[1]様式2償還'!F167,'[1]様式2現物'!F167)</f>
        <v>0</v>
      </c>
      <c r="G167" s="92">
        <f>SUM('[1]様式2償還'!G167,'[1]様式2現物'!G167)</f>
        <v>0</v>
      </c>
      <c r="H167" s="86">
        <f>SUM(F167:G167)</f>
        <v>0</v>
      </c>
      <c r="I167" s="93">
        <f>SUM('[1]様式2償還'!I167,'[1]様式2現物'!I167)</f>
        <v>0</v>
      </c>
      <c r="J167" s="124">
        <f>SUM('[1]様式2償還'!J167,'[1]様式2現物'!J167)</f>
        <v>1164306</v>
      </c>
      <c r="K167" s="91">
        <f>SUM('[1]様式2償還'!K167,'[1]様式2現物'!K167)</f>
        <v>2274583</v>
      </c>
      <c r="L167" s="91">
        <f>SUM('[1]様式2償還'!L167,'[1]様式2現物'!L167)</f>
        <v>3966299</v>
      </c>
      <c r="M167" s="91">
        <f>SUM('[1]様式2償還'!M167,'[1]様式2現物'!M167)</f>
        <v>1958875</v>
      </c>
      <c r="N167" s="92">
        <f>SUM('[1]様式2償還'!N167,'[1]様式2現物'!N167)</f>
        <v>1548114</v>
      </c>
      <c r="O167" s="84">
        <f>SUM(I167:N167)</f>
        <v>10912177</v>
      </c>
      <c r="P167" s="88">
        <f>H167+O167</f>
        <v>10912177</v>
      </c>
      <c r="Q167" s="59"/>
    </row>
    <row r="168" spans="3:17" ht="17.25" customHeight="1">
      <c r="C168" s="81"/>
      <c r="D168" s="90" t="s">
        <v>92</v>
      </c>
      <c r="E168" s="94"/>
      <c r="F168" s="91">
        <f>SUM('[1]様式2償還'!F168,'[1]様式2現物'!F168)</f>
        <v>0</v>
      </c>
      <c r="G168" s="92">
        <f>SUM('[1]様式2償還'!G168,'[1]様式2現物'!G168)</f>
        <v>0</v>
      </c>
      <c r="H168" s="86">
        <f aca="true" t="shared" si="48" ref="H168:H175">SUM(F168:G168)</f>
        <v>0</v>
      </c>
      <c r="I168" s="93">
        <f>SUM('[1]様式2償還'!I168,'[1]様式2現物'!I168)</f>
        <v>0</v>
      </c>
      <c r="J168" s="124">
        <f>SUM('[1]様式2償還'!J168,'[1]様式2現物'!J168)</f>
        <v>0</v>
      </c>
      <c r="K168" s="91">
        <f>SUM('[1]様式2償還'!K168,'[1]様式2現物'!K168)</f>
        <v>0</v>
      </c>
      <c r="L168" s="91">
        <f>SUM('[1]様式2償還'!L168,'[1]様式2現物'!L168)</f>
        <v>0</v>
      </c>
      <c r="M168" s="91">
        <f>SUM('[1]様式2償還'!M168,'[1]様式2現物'!M168)</f>
        <v>0</v>
      </c>
      <c r="N168" s="92">
        <f>SUM('[1]様式2償還'!N168,'[1]様式2現物'!N168)</f>
        <v>0</v>
      </c>
      <c r="O168" s="84">
        <f aca="true" t="shared" si="49" ref="O168:O175">SUM(I168:N168)</f>
        <v>0</v>
      </c>
      <c r="P168" s="88">
        <f aca="true" t="shared" si="50" ref="P168:P175">H168+O168</f>
        <v>0</v>
      </c>
      <c r="Q168" s="59"/>
    </row>
    <row r="169" spans="3:17" ht="17.25" customHeight="1">
      <c r="C169" s="81"/>
      <c r="D169" s="90" t="s">
        <v>177</v>
      </c>
      <c r="E169" s="94"/>
      <c r="F169" s="91">
        <f>SUM('[1]様式2償還'!F169,'[1]様式2現物'!F169)</f>
        <v>0</v>
      </c>
      <c r="G169" s="92">
        <f>SUM('[1]様式2償還'!G169,'[1]様式2現物'!G169)</f>
        <v>0</v>
      </c>
      <c r="H169" s="86">
        <f t="shared" si="48"/>
        <v>0</v>
      </c>
      <c r="I169" s="93">
        <f>SUM('[1]様式2償還'!I169,'[1]様式2現物'!I169)</f>
        <v>0</v>
      </c>
      <c r="J169" s="124">
        <f>SUM('[1]様式2償還'!J169,'[1]様式2現物'!J169)</f>
        <v>32533546</v>
      </c>
      <c r="K169" s="91">
        <f>SUM('[1]様式2償還'!K169,'[1]様式2現物'!K169)</f>
        <v>23919790</v>
      </c>
      <c r="L169" s="91">
        <f>SUM('[1]様式2償還'!L169,'[1]様式2現物'!L169)</f>
        <v>28535355</v>
      </c>
      <c r="M169" s="91">
        <f>SUM('[1]様式2償還'!M169,'[1]様式2現物'!M169)</f>
        <v>14447385</v>
      </c>
      <c r="N169" s="92">
        <f>SUM('[1]様式2償還'!N169,'[1]様式2現物'!N169)</f>
        <v>13286403</v>
      </c>
      <c r="O169" s="84">
        <f t="shared" si="49"/>
        <v>112722479</v>
      </c>
      <c r="P169" s="88">
        <f t="shared" si="50"/>
        <v>112722479</v>
      </c>
      <c r="Q169" s="59"/>
    </row>
    <row r="170" spans="3:17" ht="17.25" customHeight="1">
      <c r="C170" s="81"/>
      <c r="D170" s="90" t="s">
        <v>93</v>
      </c>
      <c r="E170" s="94"/>
      <c r="F170" s="91">
        <f>SUM('[1]様式2償還'!F170,'[1]様式2現物'!F170)</f>
        <v>155973</v>
      </c>
      <c r="G170" s="92">
        <f>SUM('[1]様式2償還'!G170,'[1]様式2現物'!G170)</f>
        <v>486583</v>
      </c>
      <c r="H170" s="86">
        <f t="shared" si="48"/>
        <v>642556</v>
      </c>
      <c r="I170" s="93">
        <f>SUM('[1]様式2償還'!I170,'[1]様式2現物'!I170)</f>
        <v>0</v>
      </c>
      <c r="J170" s="124">
        <f>SUM('[1]様式2償還'!J170,'[1]様式2現物'!J170)</f>
        <v>3260469</v>
      </c>
      <c r="K170" s="91">
        <f>SUM('[1]様式2償還'!K170,'[1]様式2現物'!K170)</f>
        <v>4038157</v>
      </c>
      <c r="L170" s="91">
        <f>SUM('[1]様式2償還'!L170,'[1]様式2現物'!L170)</f>
        <v>7196398</v>
      </c>
      <c r="M170" s="91">
        <f>SUM('[1]様式2償還'!M170,'[1]様式2現物'!M170)</f>
        <v>3538943</v>
      </c>
      <c r="N170" s="92">
        <f>SUM('[1]様式2償還'!N170,'[1]様式2現物'!N170)</f>
        <v>3915373</v>
      </c>
      <c r="O170" s="84">
        <f t="shared" si="49"/>
        <v>21949340</v>
      </c>
      <c r="P170" s="88">
        <f t="shared" si="50"/>
        <v>22591896</v>
      </c>
      <c r="Q170" s="59"/>
    </row>
    <row r="171" spans="3:17" ht="17.25" customHeight="1">
      <c r="C171" s="81"/>
      <c r="D171" s="90" t="s">
        <v>94</v>
      </c>
      <c r="E171" s="94"/>
      <c r="F171" s="91">
        <f>SUM('[1]様式2償還'!F171,'[1]様式2現物'!F171)</f>
        <v>38080</v>
      </c>
      <c r="G171" s="92">
        <f>SUM('[1]様式2償還'!G171,'[1]様式2現物'!G171)</f>
        <v>155820</v>
      </c>
      <c r="H171" s="86">
        <f t="shared" si="48"/>
        <v>193900</v>
      </c>
      <c r="I171" s="93">
        <f>SUM('[1]様式2償還'!I171,'[1]様式2現物'!I171)</f>
        <v>0</v>
      </c>
      <c r="J171" s="124">
        <f>SUM('[1]様式2償還'!J171,'[1]様式2現物'!J171)</f>
        <v>2230860</v>
      </c>
      <c r="K171" s="91">
        <f>SUM('[1]様式2償還'!K171,'[1]様式2現物'!K171)</f>
        <v>2718693</v>
      </c>
      <c r="L171" s="91">
        <f>SUM('[1]様式2償還'!L171,'[1]様式2現物'!L171)</f>
        <v>2286123</v>
      </c>
      <c r="M171" s="91">
        <f>SUM('[1]様式2償還'!M171,'[1]様式2現物'!M171)</f>
        <v>2072225</v>
      </c>
      <c r="N171" s="92">
        <f>SUM('[1]様式2償還'!N171,'[1]様式2現物'!N171)</f>
        <v>1560038</v>
      </c>
      <c r="O171" s="84">
        <f t="shared" si="49"/>
        <v>10867939</v>
      </c>
      <c r="P171" s="88">
        <f t="shared" si="50"/>
        <v>11061839</v>
      </c>
      <c r="Q171" s="59"/>
    </row>
    <row r="172" spans="3:17" ht="17.25" customHeight="1">
      <c r="C172" s="81"/>
      <c r="D172" s="90" t="s">
        <v>95</v>
      </c>
      <c r="E172" s="94"/>
      <c r="F172" s="91">
        <f>SUM('[1]様式2償還'!F172,'[1]様式2現物'!F172)</f>
        <v>0</v>
      </c>
      <c r="G172" s="92">
        <f>SUM('[1]様式2償還'!G172,'[1]様式2現物'!G172)</f>
        <v>2473536</v>
      </c>
      <c r="H172" s="86">
        <f t="shared" si="48"/>
        <v>2473536</v>
      </c>
      <c r="I172" s="93">
        <f>SUM('[1]様式2償還'!I172,'[1]様式2現物'!I172)</f>
        <v>0</v>
      </c>
      <c r="J172" s="124">
        <f>SUM('[1]様式2償還'!J172,'[1]様式2現物'!J172)</f>
        <v>18487673</v>
      </c>
      <c r="K172" s="91">
        <f>SUM('[1]様式2償還'!K172,'[1]様式2現物'!K172)</f>
        <v>26272402</v>
      </c>
      <c r="L172" s="91">
        <f>SUM('[1]様式2償還'!L172,'[1]様式2現物'!L172)</f>
        <v>24553752</v>
      </c>
      <c r="M172" s="91">
        <f>SUM('[1]様式2償還'!M172,'[1]様式2現物'!M172)</f>
        <v>13505676</v>
      </c>
      <c r="N172" s="92">
        <f>SUM('[1]様式2償還'!N172,'[1]様式2現物'!N172)</f>
        <v>9187894</v>
      </c>
      <c r="O172" s="84">
        <f t="shared" si="49"/>
        <v>92007397</v>
      </c>
      <c r="P172" s="88">
        <f t="shared" si="50"/>
        <v>94480933</v>
      </c>
      <c r="Q172" s="59"/>
    </row>
    <row r="173" spans="3:17" ht="17.25" customHeight="1">
      <c r="C173" s="81"/>
      <c r="D173" s="90" t="s">
        <v>96</v>
      </c>
      <c r="E173" s="94"/>
      <c r="F173" s="91">
        <f>SUM('[1]様式2償還'!F173,'[1]様式2現物'!F173)</f>
        <v>0</v>
      </c>
      <c r="G173" s="92">
        <f>SUM('[1]様式2償還'!G173,'[1]様式2現物'!G173)</f>
        <v>0</v>
      </c>
      <c r="H173" s="86">
        <f t="shared" si="48"/>
        <v>0</v>
      </c>
      <c r="I173" s="93">
        <f>SUM('[1]様式2償還'!I173,'[1]様式2現物'!I173)</f>
        <v>0</v>
      </c>
      <c r="J173" s="124">
        <f>SUM('[1]様式2償還'!J173,'[1]様式2現物'!J173)</f>
        <v>0</v>
      </c>
      <c r="K173" s="91">
        <f>SUM('[1]様式2償還'!K173,'[1]様式2現物'!K173)</f>
        <v>0</v>
      </c>
      <c r="L173" s="91">
        <f>SUM('[1]様式2償還'!L173,'[1]様式2現物'!L173)</f>
        <v>0</v>
      </c>
      <c r="M173" s="91">
        <f>SUM('[1]様式2償還'!M173,'[1]様式2現物'!M173)</f>
        <v>0</v>
      </c>
      <c r="N173" s="92">
        <f>SUM('[1]様式2償還'!N173,'[1]様式2現物'!N173)</f>
        <v>0</v>
      </c>
      <c r="O173" s="84">
        <f t="shared" si="49"/>
        <v>0</v>
      </c>
      <c r="P173" s="88">
        <f t="shared" si="50"/>
        <v>0</v>
      </c>
      <c r="Q173" s="59"/>
    </row>
    <row r="174" spans="3:17" ht="17.25" customHeight="1">
      <c r="C174" s="81"/>
      <c r="D174" s="90" t="s">
        <v>97</v>
      </c>
      <c r="E174" s="160"/>
      <c r="F174" s="91">
        <f>SUM('[1]様式2償還'!F174,'[1]様式2現物'!F174)</f>
        <v>0</v>
      </c>
      <c r="G174" s="92">
        <f>SUM('[1]様式2償還'!G174,'[1]様式2現物'!G174)</f>
        <v>0</v>
      </c>
      <c r="H174" s="86">
        <f t="shared" si="48"/>
        <v>0</v>
      </c>
      <c r="I174" s="93">
        <f>SUM('[1]様式2償還'!I174,'[1]様式2現物'!I174)</f>
        <v>0</v>
      </c>
      <c r="J174" s="124">
        <f>SUM('[1]様式2償還'!J174,'[1]様式2現物'!J174)</f>
        <v>239434</v>
      </c>
      <c r="K174" s="91">
        <f>SUM('[1]様式2償還'!K174,'[1]様式2現物'!K174)</f>
        <v>261378</v>
      </c>
      <c r="L174" s="91">
        <f>SUM('[1]様式2償還'!L174,'[1]様式2現物'!L174)</f>
        <v>3004920</v>
      </c>
      <c r="M174" s="91">
        <f>SUM('[1]様式2償還'!M174,'[1]様式2現物'!M174)</f>
        <v>5495420</v>
      </c>
      <c r="N174" s="92">
        <f>SUM('[1]様式2償還'!N174,'[1]様式2現物'!N174)</f>
        <v>6452036</v>
      </c>
      <c r="O174" s="84">
        <f t="shared" si="49"/>
        <v>15453188</v>
      </c>
      <c r="P174" s="88">
        <f t="shared" si="50"/>
        <v>15453188</v>
      </c>
      <c r="Q174" s="59"/>
    </row>
    <row r="175" spans="3:17" ht="17.25" customHeight="1">
      <c r="C175" s="108"/>
      <c r="D175" s="109" t="s">
        <v>106</v>
      </c>
      <c r="E175" s="164"/>
      <c r="F175" s="91">
        <f>SUM('[1]様式2償還'!F175,'[1]様式2現物'!F175)</f>
        <v>0</v>
      </c>
      <c r="G175" s="92">
        <f>SUM('[1]様式2償還'!G175,'[1]様式2現物'!G175)</f>
        <v>0</v>
      </c>
      <c r="H175" s="86">
        <f t="shared" si="48"/>
        <v>0</v>
      </c>
      <c r="I175" s="93">
        <f>SUM('[1]様式2償還'!I175,'[1]様式2現物'!I175)</f>
        <v>0</v>
      </c>
      <c r="J175" s="124">
        <f>SUM('[1]様式2償還'!J175,'[1]様式2現物'!J175)</f>
        <v>0</v>
      </c>
      <c r="K175" s="91">
        <f>SUM('[1]様式2償還'!K175,'[1]様式2現物'!K175)</f>
        <v>0</v>
      </c>
      <c r="L175" s="91">
        <f>SUM('[1]様式2償還'!L175,'[1]様式2現物'!L175)</f>
        <v>0</v>
      </c>
      <c r="M175" s="91">
        <f>SUM('[1]様式2償還'!M175,'[1]様式2現物'!M175)</f>
        <v>0</v>
      </c>
      <c r="N175" s="92">
        <f>SUM('[1]様式2償還'!N175,'[1]様式2現物'!N175)</f>
        <v>317436</v>
      </c>
      <c r="O175" s="138">
        <f t="shared" si="49"/>
        <v>317436</v>
      </c>
      <c r="P175" s="105">
        <f t="shared" si="50"/>
        <v>317436</v>
      </c>
      <c r="Q175" s="59"/>
    </row>
    <row r="176" spans="3:17" ht="17.25" customHeight="1">
      <c r="C176" s="81" t="s">
        <v>178</v>
      </c>
      <c r="D176" s="83"/>
      <c r="E176" s="83"/>
      <c r="F176" s="77">
        <f>SUM(F177:F180)</f>
        <v>0</v>
      </c>
      <c r="G176" s="77">
        <f>SUM(G177:G180)</f>
        <v>0</v>
      </c>
      <c r="H176" s="78">
        <f>SUM(H177:H180)</f>
        <v>0</v>
      </c>
      <c r="I176" s="77"/>
      <c r="J176" s="77">
        <f aca="true" t="shared" si="51" ref="J176:P176">SUM(J177:J180)</f>
        <v>33527257</v>
      </c>
      <c r="K176" s="76">
        <f t="shared" si="51"/>
        <v>54171843</v>
      </c>
      <c r="L176" s="76">
        <f t="shared" si="51"/>
        <v>228364610</v>
      </c>
      <c r="M176" s="76">
        <f t="shared" si="51"/>
        <v>192940793</v>
      </c>
      <c r="N176" s="77">
        <f t="shared" si="51"/>
        <v>204599129</v>
      </c>
      <c r="O176" s="76">
        <f t="shared" si="51"/>
        <v>713603632</v>
      </c>
      <c r="P176" s="80">
        <f t="shared" si="51"/>
        <v>713603632</v>
      </c>
      <c r="Q176" s="59"/>
    </row>
    <row r="177" spans="3:17" ht="17.25" customHeight="1">
      <c r="C177" s="81"/>
      <c r="D177" s="97" t="s">
        <v>30</v>
      </c>
      <c r="E177" s="97"/>
      <c r="F177" s="92">
        <f>SUM('[1]様式2償還'!F177,'[1]様式2現物'!F177)</f>
        <v>0</v>
      </c>
      <c r="G177" s="92">
        <f>SUM('[1]様式2償還'!G177,'[1]様式2現物'!G177)</f>
        <v>0</v>
      </c>
      <c r="H177" s="86">
        <f>SUM(F177:G177)</f>
        <v>0</v>
      </c>
      <c r="I177" s="124">
        <f>SUM('[1]様式2償還'!I177,'[1]様式2現物'!I177)</f>
        <v>0</v>
      </c>
      <c r="J177" s="124">
        <f>SUM('[1]様式2償還'!J177,'[1]様式2現物'!J177)</f>
        <v>1742606</v>
      </c>
      <c r="K177" s="91">
        <f>SUM('[1]様式2償還'!K177,'[1]様式2現物'!K177)</f>
        <v>11519610</v>
      </c>
      <c r="L177" s="91">
        <f>SUM('[1]様式2償還'!L177,'[1]様式2現物'!L177)</f>
        <v>145796452</v>
      </c>
      <c r="M177" s="91">
        <f>SUM('[1]様式2償還'!M177,'[1]様式2現物'!M177)</f>
        <v>131099565</v>
      </c>
      <c r="N177" s="92">
        <f>SUM('[1]様式2償還'!N177,'[1]様式2現物'!N177)</f>
        <v>136335369</v>
      </c>
      <c r="O177" s="84">
        <f t="shared" si="42"/>
        <v>426493602</v>
      </c>
      <c r="P177" s="88">
        <f t="shared" si="43"/>
        <v>426493602</v>
      </c>
      <c r="Q177" s="59"/>
    </row>
    <row r="178" spans="3:17" ht="17.25" customHeight="1">
      <c r="C178" s="81"/>
      <c r="D178" s="97" t="s">
        <v>31</v>
      </c>
      <c r="E178" s="97"/>
      <c r="F178" s="91">
        <f>SUM('[1]様式2償還'!F178,'[1]様式2現物'!F178)</f>
        <v>0</v>
      </c>
      <c r="G178" s="92">
        <f>SUM('[1]様式2償還'!G178,'[1]様式2現物'!G178)</f>
        <v>0</v>
      </c>
      <c r="H178" s="86">
        <f>SUM(F178:G178)</f>
        <v>0</v>
      </c>
      <c r="I178" s="124">
        <f>SUM('[1]様式2償還'!I178,'[1]様式2現物'!I178)</f>
        <v>0</v>
      </c>
      <c r="J178" s="124">
        <f>SUM('[1]様式2償還'!J178,'[1]様式2現物'!J178)</f>
        <v>31550075</v>
      </c>
      <c r="K178" s="91">
        <f>SUM('[1]様式2償還'!K178,'[1]様式2現物'!K178)</f>
        <v>42640064</v>
      </c>
      <c r="L178" s="91">
        <f>SUM('[1]様式2償還'!L178,'[1]様式2現物'!L178)</f>
        <v>81189637</v>
      </c>
      <c r="M178" s="91">
        <f>SUM('[1]様式2償還'!M178,'[1]様式2現物'!M178)</f>
        <v>55884166</v>
      </c>
      <c r="N178" s="92">
        <f>SUM('[1]様式2償還'!N178,'[1]様式2現物'!N178)</f>
        <v>47651859</v>
      </c>
      <c r="O178" s="84">
        <f t="shared" si="42"/>
        <v>258915801</v>
      </c>
      <c r="P178" s="88">
        <f t="shared" si="43"/>
        <v>258915801</v>
      </c>
      <c r="Q178" s="59"/>
    </row>
    <row r="179" spans="3:17" ht="17.25" customHeight="1">
      <c r="C179" s="81"/>
      <c r="D179" s="150" t="s">
        <v>98</v>
      </c>
      <c r="E179" s="150"/>
      <c r="F179" s="143">
        <f>SUM('[1]様式2償還'!F179,'[1]様式2現物'!F179)</f>
        <v>0</v>
      </c>
      <c r="G179" s="142">
        <f>SUM('[1]様式2償還'!G179,'[1]様式2現物'!G179)</f>
        <v>0</v>
      </c>
      <c r="H179" s="151">
        <f>SUM(F179:G179)</f>
        <v>0</v>
      </c>
      <c r="I179" s="147">
        <f>SUM('[1]様式2償還'!I179,'[1]様式2現物'!I179)</f>
        <v>0</v>
      </c>
      <c r="J179" s="147">
        <f>SUM('[1]様式2償還'!J179,'[1]様式2現物'!J179)</f>
        <v>234576</v>
      </c>
      <c r="K179" s="143">
        <f>SUM('[1]様式2償還'!K179,'[1]様式2現物'!K179)</f>
        <v>12169</v>
      </c>
      <c r="L179" s="143">
        <f>SUM('[1]様式2償還'!L179,'[1]様式2現物'!L179)</f>
        <v>372051</v>
      </c>
      <c r="M179" s="143">
        <f>SUM('[1]様式2償還'!M179,'[1]様式2現物'!M179)</f>
        <v>3391383</v>
      </c>
      <c r="N179" s="142">
        <f>SUM('[1]様式2償還'!N179,'[1]様式2現物'!N179)</f>
        <v>12411784</v>
      </c>
      <c r="O179" s="111">
        <f>SUM(I179:N179)</f>
        <v>16421963</v>
      </c>
      <c r="P179" s="112">
        <f>H179+O179</f>
        <v>16421963</v>
      </c>
      <c r="Q179" s="59"/>
    </row>
    <row r="180" spans="3:17" ht="17.25" customHeight="1">
      <c r="C180" s="81"/>
      <c r="D180" s="110" t="s">
        <v>107</v>
      </c>
      <c r="E180" s="110"/>
      <c r="F180" s="139">
        <f>SUM('[1]様式2償還'!F180,'[1]様式2現物'!F180)</f>
        <v>0</v>
      </c>
      <c r="G180" s="140">
        <f>SUM('[1]様式2償還'!G180,'[1]様式2現物'!G180)</f>
        <v>0</v>
      </c>
      <c r="H180" s="104">
        <f>SUM(F180:G180)</f>
        <v>0</v>
      </c>
      <c r="I180" s="159">
        <f>SUM('[1]様式2償還'!I180,'[1]様式2現物'!I180)</f>
        <v>0</v>
      </c>
      <c r="J180" s="159">
        <f>SUM('[1]様式2償還'!J180,'[1]様式2現物'!J180)</f>
        <v>0</v>
      </c>
      <c r="K180" s="139">
        <f>SUM('[1]様式2償還'!K180,'[1]様式2現物'!K180)</f>
        <v>0</v>
      </c>
      <c r="L180" s="139">
        <f>SUM('[1]様式2償還'!L180,'[1]様式2現物'!L180)</f>
        <v>1006470</v>
      </c>
      <c r="M180" s="139">
        <f>SUM('[1]様式2償還'!M180,'[1]様式2現物'!M180)</f>
        <v>2565679</v>
      </c>
      <c r="N180" s="140">
        <f>SUM('[1]様式2償還'!N180,'[1]様式2現物'!N180)</f>
        <v>8200117</v>
      </c>
      <c r="O180" s="138">
        <f t="shared" si="42"/>
        <v>11772266</v>
      </c>
      <c r="P180" s="105">
        <f t="shared" si="43"/>
        <v>11772266</v>
      </c>
      <c r="Q180" s="59"/>
    </row>
    <row r="181" spans="3:17" ht="17.25" customHeight="1" thickBot="1">
      <c r="C181" s="113" t="s">
        <v>179</v>
      </c>
      <c r="D181" s="114"/>
      <c r="E181" s="114"/>
      <c r="F181" s="115">
        <f aca="true" t="shared" si="52" ref="F181:P181">F145+F166+F176</f>
        <v>41117675</v>
      </c>
      <c r="G181" s="116">
        <f t="shared" si="52"/>
        <v>74320745</v>
      </c>
      <c r="H181" s="117">
        <f t="shared" si="52"/>
        <v>115438420</v>
      </c>
      <c r="I181" s="118">
        <f t="shared" si="52"/>
        <v>0</v>
      </c>
      <c r="J181" s="116">
        <f t="shared" si="52"/>
        <v>407220665</v>
      </c>
      <c r="K181" s="115">
        <f t="shared" si="52"/>
        <v>360840148</v>
      </c>
      <c r="L181" s="115">
        <f t="shared" si="52"/>
        <v>601722552</v>
      </c>
      <c r="M181" s="115">
        <f t="shared" si="52"/>
        <v>425590255</v>
      </c>
      <c r="N181" s="116">
        <f t="shared" si="52"/>
        <v>443621249</v>
      </c>
      <c r="O181" s="115">
        <f t="shared" si="52"/>
        <v>2238994869</v>
      </c>
      <c r="P181" s="119">
        <f t="shared" si="52"/>
        <v>2354433289</v>
      </c>
      <c r="Q181" s="59"/>
    </row>
    <row r="182" ht="13.5">
      <c r="Q182" s="59"/>
    </row>
  </sheetData>
  <sheetProtection/>
  <printOptions/>
  <pageMargins left="0.5905511811023623" right="0.5905511811023623" top="0.984251968503937" bottom="0.5905511811023623" header="0.5118110236220472" footer="0.5118110236220472"/>
  <pageSetup horizontalDpi="600" verticalDpi="600" orientation="landscape" paperSize="9" scale="67" r:id="rId1"/>
  <rowBreaks count="3" manualBreakCount="3">
    <brk id="46" max="255" man="1"/>
    <brk id="90" max="255" man="1"/>
    <brk id="13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52"/>
  <sheetViews>
    <sheetView view="pageBreakPreview" zoomScale="85" zoomScaleNormal="80" zoomScaleSheetLayoutView="85" zoomScalePageLayoutView="0" workbookViewId="0" topLeftCell="A1">
      <selection activeCell="J6" sqref="J6"/>
    </sheetView>
  </sheetViews>
  <sheetFormatPr defaultColWidth="8.00390625" defaultRowHeight="13.5"/>
  <cols>
    <col min="1" max="5" width="1.4921875" style="9" customWidth="1"/>
    <col min="6" max="6" width="33.625" style="9" customWidth="1"/>
    <col min="7" max="12" width="10.375" style="9" customWidth="1"/>
    <col min="13" max="13" width="11.75390625" style="9" bestFit="1" customWidth="1"/>
    <col min="14" max="17" width="10.375" style="9" customWidth="1"/>
    <col min="18" max="18" width="1.4921875" style="9" customWidth="1"/>
    <col min="19" max="16384" width="8.00390625" style="9" customWidth="1"/>
  </cols>
  <sheetData>
    <row r="1" s="2" customFormat="1" ht="17.25">
      <c r="A1" s="1" t="s">
        <v>138</v>
      </c>
    </row>
    <row r="2" spans="1:18" s="2" customFormat="1" ht="24" customHeight="1">
      <c r="A2" s="3" t="s">
        <v>16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5"/>
      <c r="N2" s="5"/>
      <c r="O2" s="5"/>
      <c r="P2" s="5"/>
      <c r="Q2" s="5"/>
      <c r="R2" s="5"/>
    </row>
    <row r="3" spans="1:18" s="2" customFormat="1" ht="21" customHeight="1">
      <c r="A3" s="5" t="str">
        <f>'様式１'!A5</f>
        <v>令和１年７月月報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1:12" s="7" customFormat="1" ht="13.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5" ht="17.25">
      <c r="A5" s="8" t="s">
        <v>61</v>
      </c>
      <c r="B5" s="8"/>
      <c r="C5" s="8"/>
      <c r="D5" s="8"/>
      <c r="E5" s="8"/>
    </row>
    <row r="6" spans="2:3" ht="14.25">
      <c r="B6" s="10" t="s">
        <v>68</v>
      </c>
      <c r="C6" s="10"/>
    </row>
    <row r="7" spans="2:4" ht="15" thickBot="1">
      <c r="B7" s="10"/>
      <c r="C7" s="10"/>
      <c r="D7" s="11" t="s">
        <v>139</v>
      </c>
    </row>
    <row r="8" spans="3:17" ht="12">
      <c r="C8" s="348" t="s">
        <v>64</v>
      </c>
      <c r="D8" s="349"/>
      <c r="E8" s="349"/>
      <c r="F8" s="350"/>
      <c r="G8" s="354" t="s">
        <v>45</v>
      </c>
      <c r="H8" s="355"/>
      <c r="I8" s="356"/>
      <c r="J8" s="357" t="s">
        <v>46</v>
      </c>
      <c r="K8" s="355"/>
      <c r="L8" s="355"/>
      <c r="M8" s="355"/>
      <c r="N8" s="355"/>
      <c r="O8" s="355"/>
      <c r="P8" s="355"/>
      <c r="Q8" s="358" t="s">
        <v>43</v>
      </c>
    </row>
    <row r="9" spans="3:17" ht="24.75" customHeight="1">
      <c r="C9" s="351"/>
      <c r="D9" s="352"/>
      <c r="E9" s="352"/>
      <c r="F9" s="353"/>
      <c r="G9" s="12" t="s">
        <v>140</v>
      </c>
      <c r="H9" s="13" t="s">
        <v>141</v>
      </c>
      <c r="I9" s="14" t="s">
        <v>41</v>
      </c>
      <c r="J9" s="15" t="s">
        <v>42</v>
      </c>
      <c r="K9" s="13" t="s">
        <v>10</v>
      </c>
      <c r="L9" s="12" t="s">
        <v>11</v>
      </c>
      <c r="M9" s="12" t="s">
        <v>12</v>
      </c>
      <c r="N9" s="12" t="s">
        <v>13</v>
      </c>
      <c r="O9" s="13" t="s">
        <v>14</v>
      </c>
      <c r="P9" s="16" t="s">
        <v>2</v>
      </c>
      <c r="Q9" s="359"/>
    </row>
    <row r="10" spans="3:17" ht="14.25" customHeight="1">
      <c r="C10" s="17" t="s">
        <v>62</v>
      </c>
      <c r="D10" s="18"/>
      <c r="E10" s="18"/>
      <c r="F10" s="18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20"/>
    </row>
    <row r="11" spans="3:17" ht="14.25" customHeight="1">
      <c r="C11" s="21"/>
      <c r="D11" s="22" t="s">
        <v>142</v>
      </c>
      <c r="E11" s="23"/>
      <c r="F11" s="24"/>
      <c r="G11" s="26">
        <f aca="true" t="shared" si="0" ref="G11:Q11">SUM(G12:G20)</f>
        <v>1</v>
      </c>
      <c r="H11" s="26">
        <f t="shared" si="0"/>
        <v>12</v>
      </c>
      <c r="I11" s="27">
        <f t="shared" si="0"/>
        <v>13</v>
      </c>
      <c r="J11" s="28">
        <f t="shared" si="0"/>
        <v>0</v>
      </c>
      <c r="K11" s="26">
        <f t="shared" si="0"/>
        <v>150</v>
      </c>
      <c r="L11" s="26">
        <f t="shared" si="0"/>
        <v>188</v>
      </c>
      <c r="M11" s="26">
        <f t="shared" si="0"/>
        <v>665</v>
      </c>
      <c r="N11" s="26">
        <f t="shared" si="0"/>
        <v>503</v>
      </c>
      <c r="O11" s="26">
        <f t="shared" si="0"/>
        <v>441</v>
      </c>
      <c r="P11" s="27">
        <f t="shared" si="0"/>
        <v>1947</v>
      </c>
      <c r="Q11" s="29">
        <f t="shared" si="0"/>
        <v>1960</v>
      </c>
    </row>
    <row r="12" spans="3:17" ht="14.25" customHeight="1">
      <c r="C12" s="21"/>
      <c r="D12" s="30"/>
      <c r="E12" s="31" t="s">
        <v>69</v>
      </c>
      <c r="F12" s="32"/>
      <c r="G12" s="25">
        <v>0</v>
      </c>
      <c r="H12" s="25">
        <v>0</v>
      </c>
      <c r="I12" s="33">
        <f aca="true" t="shared" si="1" ref="I12:I20">SUM(G12:H12)</f>
        <v>0</v>
      </c>
      <c r="J12" s="289"/>
      <c r="K12" s="290">
        <v>14</v>
      </c>
      <c r="L12" s="26">
        <v>37</v>
      </c>
      <c r="M12" s="26">
        <v>360</v>
      </c>
      <c r="N12" s="26">
        <v>310</v>
      </c>
      <c r="O12" s="26">
        <v>285</v>
      </c>
      <c r="P12" s="33">
        <f aca="true" t="shared" si="2" ref="P12:P17">SUM(J12:O12)</f>
        <v>1006</v>
      </c>
      <c r="Q12" s="34">
        <f aca="true" t="shared" si="3" ref="Q12:Q20">I12+P12</f>
        <v>1006</v>
      </c>
    </row>
    <row r="13" spans="3:17" ht="14.25" customHeight="1">
      <c r="C13" s="21"/>
      <c r="D13" s="35"/>
      <c r="E13" s="31" t="s">
        <v>31</v>
      </c>
      <c r="F13" s="32"/>
      <c r="G13" s="25">
        <v>0</v>
      </c>
      <c r="H13" s="25">
        <v>0</v>
      </c>
      <c r="I13" s="33">
        <f t="shared" si="1"/>
        <v>0</v>
      </c>
      <c r="J13" s="289"/>
      <c r="K13" s="290">
        <v>65</v>
      </c>
      <c r="L13" s="26">
        <v>78</v>
      </c>
      <c r="M13" s="26">
        <v>163</v>
      </c>
      <c r="N13" s="26">
        <v>85</v>
      </c>
      <c r="O13" s="26">
        <v>72</v>
      </c>
      <c r="P13" s="33">
        <f t="shared" si="2"/>
        <v>463</v>
      </c>
      <c r="Q13" s="34">
        <f t="shared" si="3"/>
        <v>463</v>
      </c>
    </row>
    <row r="14" spans="3:17" ht="14.25" customHeight="1">
      <c r="C14" s="21"/>
      <c r="D14" s="30"/>
      <c r="E14" s="31" t="s">
        <v>70</v>
      </c>
      <c r="F14" s="32"/>
      <c r="G14" s="25">
        <v>0</v>
      </c>
      <c r="H14" s="25">
        <v>0</v>
      </c>
      <c r="I14" s="33">
        <f t="shared" si="1"/>
        <v>0</v>
      </c>
      <c r="J14" s="289"/>
      <c r="K14" s="290">
        <v>1</v>
      </c>
      <c r="L14" s="26">
        <v>0</v>
      </c>
      <c r="M14" s="26">
        <v>0</v>
      </c>
      <c r="N14" s="26">
        <v>8</v>
      </c>
      <c r="O14" s="26">
        <v>17</v>
      </c>
      <c r="P14" s="33">
        <f t="shared" si="2"/>
        <v>26</v>
      </c>
      <c r="Q14" s="34">
        <f t="shared" si="3"/>
        <v>26</v>
      </c>
    </row>
    <row r="15" spans="3:17" ht="14.25" customHeight="1">
      <c r="C15" s="21"/>
      <c r="D15" s="30"/>
      <c r="E15" s="31" t="s">
        <v>109</v>
      </c>
      <c r="F15" s="32"/>
      <c r="G15" s="25">
        <v>0</v>
      </c>
      <c r="H15" s="25">
        <v>0</v>
      </c>
      <c r="I15" s="33">
        <f t="shared" si="1"/>
        <v>0</v>
      </c>
      <c r="J15" s="289"/>
      <c r="K15" s="290">
        <v>0</v>
      </c>
      <c r="L15" s="26">
        <v>0</v>
      </c>
      <c r="M15" s="26">
        <v>1</v>
      </c>
      <c r="N15" s="26">
        <v>1</v>
      </c>
      <c r="O15" s="26">
        <v>8</v>
      </c>
      <c r="P15" s="33">
        <f t="shared" si="2"/>
        <v>10</v>
      </c>
      <c r="Q15" s="34">
        <f t="shared" si="3"/>
        <v>10</v>
      </c>
    </row>
    <row r="16" spans="3:17" ht="14.25" customHeight="1">
      <c r="C16" s="21"/>
      <c r="D16" s="30"/>
      <c r="E16" s="360" t="s">
        <v>65</v>
      </c>
      <c r="F16" s="361"/>
      <c r="G16" s="25">
        <v>0</v>
      </c>
      <c r="H16" s="25">
        <v>0</v>
      </c>
      <c r="I16" s="33">
        <f t="shared" si="1"/>
        <v>0</v>
      </c>
      <c r="J16" s="289"/>
      <c r="K16" s="290">
        <v>1</v>
      </c>
      <c r="L16" s="26">
        <v>1</v>
      </c>
      <c r="M16" s="26">
        <v>8</v>
      </c>
      <c r="N16" s="26">
        <v>12</v>
      </c>
      <c r="O16" s="26">
        <v>10</v>
      </c>
      <c r="P16" s="33">
        <f t="shared" si="2"/>
        <v>32</v>
      </c>
      <c r="Q16" s="34">
        <f t="shared" si="3"/>
        <v>32</v>
      </c>
    </row>
    <row r="17" spans="3:17" ht="14.25" customHeight="1">
      <c r="C17" s="21"/>
      <c r="D17" s="30"/>
      <c r="E17" s="31" t="s">
        <v>71</v>
      </c>
      <c r="F17" s="32"/>
      <c r="G17" s="26">
        <v>1</v>
      </c>
      <c r="H17" s="26">
        <v>12</v>
      </c>
      <c r="I17" s="33">
        <f t="shared" si="1"/>
        <v>13</v>
      </c>
      <c r="J17" s="291">
        <v>0</v>
      </c>
      <c r="K17" s="290">
        <v>63</v>
      </c>
      <c r="L17" s="26">
        <v>71</v>
      </c>
      <c r="M17" s="26">
        <v>117</v>
      </c>
      <c r="N17" s="26">
        <v>75</v>
      </c>
      <c r="O17" s="26">
        <v>43</v>
      </c>
      <c r="P17" s="33">
        <f t="shared" si="2"/>
        <v>369</v>
      </c>
      <c r="Q17" s="34">
        <f>I17+P17</f>
        <v>382</v>
      </c>
    </row>
    <row r="18" spans="3:17" ht="14.25" customHeight="1">
      <c r="C18" s="21"/>
      <c r="D18" s="30"/>
      <c r="E18" s="362" t="s">
        <v>143</v>
      </c>
      <c r="F18" s="363"/>
      <c r="G18" s="292">
        <v>0</v>
      </c>
      <c r="H18" s="292">
        <v>0</v>
      </c>
      <c r="I18" s="33">
        <f t="shared" si="1"/>
        <v>0</v>
      </c>
      <c r="J18" s="293">
        <v>0</v>
      </c>
      <c r="K18" s="294">
        <v>6</v>
      </c>
      <c r="L18" s="292">
        <v>1</v>
      </c>
      <c r="M18" s="292">
        <v>14</v>
      </c>
      <c r="N18" s="292">
        <v>12</v>
      </c>
      <c r="O18" s="292">
        <v>6</v>
      </c>
      <c r="P18" s="33">
        <f>SUM(J18:O18)</f>
        <v>39</v>
      </c>
      <c r="Q18" s="34">
        <f>I18+P18</f>
        <v>39</v>
      </c>
    </row>
    <row r="19" spans="3:17" ht="14.25" customHeight="1">
      <c r="C19" s="21"/>
      <c r="D19" s="30"/>
      <c r="E19" s="360" t="s">
        <v>144</v>
      </c>
      <c r="F19" s="361"/>
      <c r="G19" s="292">
        <v>0</v>
      </c>
      <c r="H19" s="292">
        <v>0</v>
      </c>
      <c r="I19" s="33">
        <f t="shared" si="1"/>
        <v>0</v>
      </c>
      <c r="J19" s="293">
        <v>0</v>
      </c>
      <c r="K19" s="294">
        <v>0</v>
      </c>
      <c r="L19" s="292">
        <v>0</v>
      </c>
      <c r="M19" s="292">
        <v>2</v>
      </c>
      <c r="N19" s="292">
        <v>0</v>
      </c>
      <c r="O19" s="292">
        <v>0</v>
      </c>
      <c r="P19" s="36">
        <f>SUM(J19:O19)</f>
        <v>2</v>
      </c>
      <c r="Q19" s="37">
        <f t="shared" si="3"/>
        <v>2</v>
      </c>
    </row>
    <row r="20" spans="3:17" ht="14.25" customHeight="1">
      <c r="C20" s="21"/>
      <c r="D20" s="38"/>
      <c r="E20" s="364" t="s">
        <v>108</v>
      </c>
      <c r="F20" s="365"/>
      <c r="G20" s="295">
        <v>0</v>
      </c>
      <c r="H20" s="295">
        <v>0</v>
      </c>
      <c r="I20" s="39">
        <f t="shared" si="1"/>
        <v>0</v>
      </c>
      <c r="J20" s="296"/>
      <c r="K20" s="297">
        <v>0</v>
      </c>
      <c r="L20" s="295">
        <v>0</v>
      </c>
      <c r="M20" s="295">
        <v>0</v>
      </c>
      <c r="N20" s="295">
        <v>0</v>
      </c>
      <c r="O20" s="295">
        <v>0</v>
      </c>
      <c r="P20" s="39">
        <f>SUM(J20:O20)</f>
        <v>0</v>
      </c>
      <c r="Q20" s="40">
        <f t="shared" si="3"/>
        <v>0</v>
      </c>
    </row>
    <row r="21" spans="3:17" ht="14.25" customHeight="1">
      <c r="C21" s="21"/>
      <c r="D21" s="41" t="s">
        <v>72</v>
      </c>
      <c r="E21" s="125"/>
      <c r="F21" s="24"/>
      <c r="G21" s="126">
        <f aca="true" t="shared" si="4" ref="G21:Q21">SUM(G22:G30)</f>
        <v>1</v>
      </c>
      <c r="H21" s="126">
        <f t="shared" si="4"/>
        <v>12</v>
      </c>
      <c r="I21" s="127">
        <f t="shared" si="4"/>
        <v>13</v>
      </c>
      <c r="J21" s="128">
        <f t="shared" si="4"/>
        <v>0</v>
      </c>
      <c r="K21" s="129">
        <f t="shared" si="4"/>
        <v>97</v>
      </c>
      <c r="L21" s="126">
        <f t="shared" si="4"/>
        <v>127</v>
      </c>
      <c r="M21" s="126">
        <f t="shared" si="4"/>
        <v>530</v>
      </c>
      <c r="N21" s="126">
        <f t="shared" si="4"/>
        <v>413</v>
      </c>
      <c r="O21" s="126">
        <f t="shared" si="4"/>
        <v>362</v>
      </c>
      <c r="P21" s="127">
        <f t="shared" si="4"/>
        <v>1529</v>
      </c>
      <c r="Q21" s="130">
        <f t="shared" si="4"/>
        <v>1542</v>
      </c>
    </row>
    <row r="22" spans="3:17" ht="14.25" customHeight="1">
      <c r="C22" s="21"/>
      <c r="D22" s="30"/>
      <c r="E22" s="31" t="s">
        <v>69</v>
      </c>
      <c r="F22" s="32"/>
      <c r="G22" s="25">
        <v>0</v>
      </c>
      <c r="H22" s="25">
        <v>0</v>
      </c>
      <c r="I22" s="33">
        <f aca="true" t="shared" si="5" ref="I22:I30">SUM(G22:H22)</f>
        <v>0</v>
      </c>
      <c r="J22" s="289"/>
      <c r="K22" s="290">
        <v>14</v>
      </c>
      <c r="L22" s="26">
        <v>37</v>
      </c>
      <c r="M22" s="26">
        <v>362</v>
      </c>
      <c r="N22" s="26">
        <v>308</v>
      </c>
      <c r="O22" s="26">
        <v>290</v>
      </c>
      <c r="P22" s="33">
        <f>SUM(J22:O22)</f>
        <v>1011</v>
      </c>
      <c r="Q22" s="34">
        <f aca="true" t="shared" si="6" ref="Q22:Q30">I22+P22</f>
        <v>1011</v>
      </c>
    </row>
    <row r="23" spans="3:17" ht="14.25" customHeight="1">
      <c r="C23" s="21"/>
      <c r="D23" s="35"/>
      <c r="E23" s="31" t="s">
        <v>31</v>
      </c>
      <c r="F23" s="32"/>
      <c r="G23" s="25">
        <v>0</v>
      </c>
      <c r="H23" s="25">
        <v>0</v>
      </c>
      <c r="I23" s="33">
        <f t="shared" si="5"/>
        <v>0</v>
      </c>
      <c r="J23" s="289"/>
      <c r="K23" s="290">
        <v>15</v>
      </c>
      <c r="L23" s="26">
        <v>20</v>
      </c>
      <c r="M23" s="26">
        <v>35</v>
      </c>
      <c r="N23" s="26">
        <v>15</v>
      </c>
      <c r="O23" s="26">
        <v>13</v>
      </c>
      <c r="P23" s="33">
        <f aca="true" t="shared" si="7" ref="P23:P30">SUM(J23:O23)</f>
        <v>98</v>
      </c>
      <c r="Q23" s="34">
        <f t="shared" si="6"/>
        <v>98</v>
      </c>
    </row>
    <row r="24" spans="3:17" ht="14.25" customHeight="1">
      <c r="C24" s="21"/>
      <c r="D24" s="30"/>
      <c r="E24" s="31" t="s">
        <v>70</v>
      </c>
      <c r="F24" s="32"/>
      <c r="G24" s="25">
        <v>0</v>
      </c>
      <c r="H24" s="25">
        <v>0</v>
      </c>
      <c r="I24" s="33">
        <f t="shared" si="5"/>
        <v>0</v>
      </c>
      <c r="J24" s="289"/>
      <c r="K24" s="290">
        <v>0</v>
      </c>
      <c r="L24" s="26">
        <v>0</v>
      </c>
      <c r="M24" s="26">
        <v>0</v>
      </c>
      <c r="N24" s="26">
        <v>2</v>
      </c>
      <c r="O24" s="26">
        <v>2</v>
      </c>
      <c r="P24" s="33">
        <f t="shared" si="7"/>
        <v>4</v>
      </c>
      <c r="Q24" s="34">
        <f t="shared" si="6"/>
        <v>4</v>
      </c>
    </row>
    <row r="25" spans="3:17" ht="14.25" customHeight="1">
      <c r="C25" s="21"/>
      <c r="D25" s="30"/>
      <c r="E25" s="31" t="s">
        <v>109</v>
      </c>
      <c r="F25" s="32"/>
      <c r="G25" s="25">
        <v>0</v>
      </c>
      <c r="H25" s="25">
        <v>0</v>
      </c>
      <c r="I25" s="33">
        <f t="shared" si="5"/>
        <v>0</v>
      </c>
      <c r="J25" s="289"/>
      <c r="K25" s="290">
        <v>0</v>
      </c>
      <c r="L25" s="26">
        <v>0</v>
      </c>
      <c r="M25" s="26">
        <v>0</v>
      </c>
      <c r="N25" s="26">
        <v>0</v>
      </c>
      <c r="O25" s="26">
        <v>0</v>
      </c>
      <c r="P25" s="33">
        <f t="shared" si="7"/>
        <v>0</v>
      </c>
      <c r="Q25" s="34">
        <f t="shared" si="6"/>
        <v>0</v>
      </c>
    </row>
    <row r="26" spans="3:17" ht="14.25" customHeight="1">
      <c r="C26" s="21"/>
      <c r="D26" s="30"/>
      <c r="E26" s="360" t="s">
        <v>65</v>
      </c>
      <c r="F26" s="361"/>
      <c r="G26" s="25">
        <v>0</v>
      </c>
      <c r="H26" s="25">
        <v>0</v>
      </c>
      <c r="I26" s="33">
        <f t="shared" si="5"/>
        <v>0</v>
      </c>
      <c r="J26" s="289"/>
      <c r="K26" s="290">
        <v>1</v>
      </c>
      <c r="L26" s="26">
        <v>1</v>
      </c>
      <c r="M26" s="26">
        <v>8</v>
      </c>
      <c r="N26" s="26">
        <v>12</v>
      </c>
      <c r="O26" s="26">
        <v>10</v>
      </c>
      <c r="P26" s="33">
        <f t="shared" si="7"/>
        <v>32</v>
      </c>
      <c r="Q26" s="34">
        <f t="shared" si="6"/>
        <v>32</v>
      </c>
    </row>
    <row r="27" spans="3:17" ht="14.25" customHeight="1">
      <c r="C27" s="21"/>
      <c r="D27" s="30"/>
      <c r="E27" s="31" t="s">
        <v>71</v>
      </c>
      <c r="F27" s="32"/>
      <c r="G27" s="26">
        <v>1</v>
      </c>
      <c r="H27" s="26">
        <v>12</v>
      </c>
      <c r="I27" s="33">
        <f t="shared" si="5"/>
        <v>13</v>
      </c>
      <c r="J27" s="291">
        <v>0</v>
      </c>
      <c r="K27" s="290">
        <v>63</v>
      </c>
      <c r="L27" s="26">
        <v>69</v>
      </c>
      <c r="M27" s="26">
        <v>116</v>
      </c>
      <c r="N27" s="26">
        <v>72</v>
      </c>
      <c r="O27" s="26">
        <v>44</v>
      </c>
      <c r="P27" s="33">
        <f t="shared" si="7"/>
        <v>364</v>
      </c>
      <c r="Q27" s="34">
        <f t="shared" si="6"/>
        <v>377</v>
      </c>
    </row>
    <row r="28" spans="3:17" ht="14.25" customHeight="1">
      <c r="C28" s="21"/>
      <c r="D28" s="30"/>
      <c r="E28" s="362" t="s">
        <v>66</v>
      </c>
      <c r="F28" s="363"/>
      <c r="G28" s="292">
        <v>0</v>
      </c>
      <c r="H28" s="292">
        <v>0</v>
      </c>
      <c r="I28" s="33">
        <f t="shared" si="5"/>
        <v>0</v>
      </c>
      <c r="J28" s="293">
        <v>0</v>
      </c>
      <c r="K28" s="294">
        <v>4</v>
      </c>
      <c r="L28" s="292">
        <v>0</v>
      </c>
      <c r="M28" s="292">
        <v>9</v>
      </c>
      <c r="N28" s="292">
        <v>4</v>
      </c>
      <c r="O28" s="292">
        <v>3</v>
      </c>
      <c r="P28" s="33">
        <f t="shared" si="7"/>
        <v>20</v>
      </c>
      <c r="Q28" s="34">
        <f t="shared" si="6"/>
        <v>20</v>
      </c>
    </row>
    <row r="29" spans="3:17" ht="14.25" customHeight="1">
      <c r="C29" s="21"/>
      <c r="D29" s="30"/>
      <c r="E29" s="360" t="s">
        <v>67</v>
      </c>
      <c r="F29" s="361"/>
      <c r="G29" s="292">
        <v>0</v>
      </c>
      <c r="H29" s="292">
        <v>0</v>
      </c>
      <c r="I29" s="36">
        <f t="shared" si="5"/>
        <v>0</v>
      </c>
      <c r="J29" s="293">
        <v>0</v>
      </c>
      <c r="K29" s="294">
        <v>0</v>
      </c>
      <c r="L29" s="292">
        <v>0</v>
      </c>
      <c r="M29" s="292">
        <v>0</v>
      </c>
      <c r="N29" s="292">
        <v>0</v>
      </c>
      <c r="O29" s="292">
        <v>0</v>
      </c>
      <c r="P29" s="33">
        <f t="shared" si="7"/>
        <v>0</v>
      </c>
      <c r="Q29" s="37">
        <f>I29+P29</f>
        <v>0</v>
      </c>
    </row>
    <row r="30" spans="3:17" ht="14.25" customHeight="1" thickBot="1">
      <c r="C30" s="42"/>
      <c r="D30" s="43"/>
      <c r="E30" s="366" t="s">
        <v>108</v>
      </c>
      <c r="F30" s="367"/>
      <c r="G30" s="298">
        <v>0</v>
      </c>
      <c r="H30" s="298">
        <v>0</v>
      </c>
      <c r="I30" s="44">
        <f t="shared" si="5"/>
        <v>0</v>
      </c>
      <c r="J30" s="299"/>
      <c r="K30" s="300">
        <v>0</v>
      </c>
      <c r="L30" s="298">
        <v>0</v>
      </c>
      <c r="M30" s="298">
        <v>0</v>
      </c>
      <c r="N30" s="298">
        <v>0</v>
      </c>
      <c r="O30" s="298">
        <v>0</v>
      </c>
      <c r="P30" s="44">
        <f t="shared" si="7"/>
        <v>0</v>
      </c>
      <c r="Q30" s="45">
        <f t="shared" si="6"/>
        <v>0</v>
      </c>
    </row>
    <row r="31" spans="3:17" ht="14.25" customHeight="1">
      <c r="C31" s="46" t="s">
        <v>73</v>
      </c>
      <c r="D31" s="47"/>
      <c r="E31" s="47"/>
      <c r="F31" s="47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9"/>
    </row>
    <row r="32" spans="3:17" ht="14.25" customHeight="1">
      <c r="C32" s="21"/>
      <c r="D32" s="22" t="s">
        <v>142</v>
      </c>
      <c r="E32" s="23"/>
      <c r="F32" s="24"/>
      <c r="G32" s="25">
        <f aca="true" t="shared" si="8" ref="G32:O32">SUM(G33:G41)</f>
        <v>1280</v>
      </c>
      <c r="H32" s="26">
        <f t="shared" si="8"/>
        <v>38751</v>
      </c>
      <c r="I32" s="27">
        <f>SUM(I33:I41)</f>
        <v>40031</v>
      </c>
      <c r="J32" s="28">
        <f t="shared" si="8"/>
        <v>0</v>
      </c>
      <c r="K32" s="129">
        <f t="shared" si="8"/>
        <v>2217741</v>
      </c>
      <c r="L32" s="131">
        <f t="shared" si="8"/>
        <v>3206336</v>
      </c>
      <c r="M32" s="26">
        <f t="shared" si="8"/>
        <v>13951181</v>
      </c>
      <c r="N32" s="26">
        <f t="shared" si="8"/>
        <v>10669730</v>
      </c>
      <c r="O32" s="26">
        <f t="shared" si="8"/>
        <v>9732394</v>
      </c>
      <c r="P32" s="36">
        <f aca="true" t="shared" si="9" ref="P32:P43">SUM(K32:O32)</f>
        <v>39777382</v>
      </c>
      <c r="Q32" s="37">
        <f aca="true" t="shared" si="10" ref="Q32:Q39">I32+P32</f>
        <v>39817413</v>
      </c>
    </row>
    <row r="33" spans="3:17" ht="14.25" customHeight="1">
      <c r="C33" s="21"/>
      <c r="D33" s="30"/>
      <c r="E33" s="31" t="s">
        <v>69</v>
      </c>
      <c r="F33" s="32"/>
      <c r="G33" s="25">
        <v>0</v>
      </c>
      <c r="H33" s="25">
        <v>0</v>
      </c>
      <c r="I33" s="33">
        <f aca="true" t="shared" si="11" ref="I33:I51">SUM(G33:H33)</f>
        <v>0</v>
      </c>
      <c r="J33" s="289"/>
      <c r="K33" s="290">
        <v>400690</v>
      </c>
      <c r="L33" s="26">
        <v>950460</v>
      </c>
      <c r="M33" s="301">
        <v>8762050</v>
      </c>
      <c r="N33" s="301">
        <v>7444880</v>
      </c>
      <c r="O33" s="301">
        <v>6985800</v>
      </c>
      <c r="P33" s="36">
        <f t="shared" si="9"/>
        <v>24543880</v>
      </c>
      <c r="Q33" s="37">
        <f t="shared" si="10"/>
        <v>24543880</v>
      </c>
    </row>
    <row r="34" spans="3:17" ht="14.25" customHeight="1">
      <c r="C34" s="21"/>
      <c r="D34" s="35"/>
      <c r="E34" s="31" t="s">
        <v>31</v>
      </c>
      <c r="F34" s="32"/>
      <c r="G34" s="25">
        <v>0</v>
      </c>
      <c r="H34" s="25">
        <v>0</v>
      </c>
      <c r="I34" s="33">
        <f t="shared" si="11"/>
        <v>0</v>
      </c>
      <c r="J34" s="289"/>
      <c r="K34" s="290">
        <v>1497370</v>
      </c>
      <c r="L34" s="26">
        <v>1799800</v>
      </c>
      <c r="M34" s="301">
        <v>3733650</v>
      </c>
      <c r="N34" s="301">
        <v>1938050</v>
      </c>
      <c r="O34" s="301">
        <v>1565770</v>
      </c>
      <c r="P34" s="36">
        <f t="shared" si="9"/>
        <v>10534640</v>
      </c>
      <c r="Q34" s="37">
        <f t="shared" si="10"/>
        <v>10534640</v>
      </c>
    </row>
    <row r="35" spans="3:17" ht="14.25" customHeight="1">
      <c r="C35" s="21"/>
      <c r="D35" s="30"/>
      <c r="E35" s="31" t="s">
        <v>70</v>
      </c>
      <c r="F35" s="32"/>
      <c r="G35" s="25">
        <v>0</v>
      </c>
      <c r="H35" s="25">
        <v>0</v>
      </c>
      <c r="I35" s="33">
        <f t="shared" si="11"/>
        <v>0</v>
      </c>
      <c r="J35" s="289"/>
      <c r="K35" s="290">
        <v>21780</v>
      </c>
      <c r="L35" s="26">
        <v>0</v>
      </c>
      <c r="M35" s="301">
        <v>0</v>
      </c>
      <c r="N35" s="301">
        <v>198520</v>
      </c>
      <c r="O35" s="301">
        <v>435860</v>
      </c>
      <c r="P35" s="36">
        <f t="shared" si="9"/>
        <v>656160</v>
      </c>
      <c r="Q35" s="37">
        <f t="shared" si="10"/>
        <v>656160</v>
      </c>
    </row>
    <row r="36" spans="3:17" ht="14.25" customHeight="1">
      <c r="C36" s="21"/>
      <c r="D36" s="30"/>
      <c r="E36" s="31" t="s">
        <v>109</v>
      </c>
      <c r="F36" s="32"/>
      <c r="G36" s="25">
        <v>0</v>
      </c>
      <c r="H36" s="25">
        <v>0</v>
      </c>
      <c r="I36" s="33">
        <f t="shared" si="11"/>
        <v>0</v>
      </c>
      <c r="J36" s="289"/>
      <c r="K36" s="290">
        <v>0</v>
      </c>
      <c r="L36" s="26">
        <v>0</v>
      </c>
      <c r="M36" s="301">
        <v>30690</v>
      </c>
      <c r="N36" s="301">
        <v>22630</v>
      </c>
      <c r="O36" s="301">
        <v>211560</v>
      </c>
      <c r="P36" s="36">
        <f t="shared" si="9"/>
        <v>264880</v>
      </c>
      <c r="Q36" s="37">
        <f t="shared" si="10"/>
        <v>264880</v>
      </c>
    </row>
    <row r="37" spans="3:17" ht="14.25" customHeight="1">
      <c r="C37" s="21"/>
      <c r="D37" s="30"/>
      <c r="E37" s="360" t="s">
        <v>65</v>
      </c>
      <c r="F37" s="361"/>
      <c r="G37" s="25">
        <v>0</v>
      </c>
      <c r="H37" s="25">
        <v>0</v>
      </c>
      <c r="I37" s="33">
        <f t="shared" si="11"/>
        <v>0</v>
      </c>
      <c r="J37" s="289"/>
      <c r="K37" s="290">
        <v>22140</v>
      </c>
      <c r="L37" s="26">
        <v>22140</v>
      </c>
      <c r="M37" s="301">
        <v>206270</v>
      </c>
      <c r="N37" s="301">
        <v>284460</v>
      </c>
      <c r="O37" s="301">
        <v>207620</v>
      </c>
      <c r="P37" s="36">
        <f t="shared" si="9"/>
        <v>742630</v>
      </c>
      <c r="Q37" s="37">
        <f t="shared" si="10"/>
        <v>742630</v>
      </c>
    </row>
    <row r="38" spans="3:17" ht="14.25" customHeight="1">
      <c r="C38" s="21"/>
      <c r="D38" s="30"/>
      <c r="E38" s="31" t="s">
        <v>71</v>
      </c>
      <c r="F38" s="32"/>
      <c r="G38" s="26">
        <v>1280</v>
      </c>
      <c r="H38" s="26">
        <v>38751</v>
      </c>
      <c r="I38" s="33">
        <f t="shared" si="11"/>
        <v>40031</v>
      </c>
      <c r="J38" s="291">
        <v>0</v>
      </c>
      <c r="K38" s="290">
        <v>243941</v>
      </c>
      <c r="L38" s="26">
        <v>431516</v>
      </c>
      <c r="M38" s="301">
        <v>1110061</v>
      </c>
      <c r="N38" s="301">
        <v>728720</v>
      </c>
      <c r="O38" s="301">
        <v>294814</v>
      </c>
      <c r="P38" s="36">
        <f t="shared" si="9"/>
        <v>2809052</v>
      </c>
      <c r="Q38" s="37">
        <f t="shared" si="10"/>
        <v>2849083</v>
      </c>
    </row>
    <row r="39" spans="3:17" ht="14.25" customHeight="1">
      <c r="C39" s="21"/>
      <c r="D39" s="30"/>
      <c r="E39" s="362" t="s">
        <v>66</v>
      </c>
      <c r="F39" s="363"/>
      <c r="G39" s="292">
        <v>0</v>
      </c>
      <c r="H39" s="292">
        <v>0</v>
      </c>
      <c r="I39" s="33">
        <f t="shared" si="11"/>
        <v>0</v>
      </c>
      <c r="J39" s="293">
        <v>0</v>
      </c>
      <c r="K39" s="294">
        <v>31820</v>
      </c>
      <c r="L39" s="292">
        <v>2420</v>
      </c>
      <c r="M39" s="302">
        <v>81220</v>
      </c>
      <c r="N39" s="302">
        <v>52470</v>
      </c>
      <c r="O39" s="302">
        <v>30970</v>
      </c>
      <c r="P39" s="36">
        <f t="shared" si="9"/>
        <v>198900</v>
      </c>
      <c r="Q39" s="37">
        <f t="shared" si="10"/>
        <v>198900</v>
      </c>
    </row>
    <row r="40" spans="3:17" ht="14.25" customHeight="1">
      <c r="C40" s="21"/>
      <c r="D40" s="30"/>
      <c r="E40" s="360" t="s">
        <v>67</v>
      </c>
      <c r="F40" s="361"/>
      <c r="G40" s="292">
        <v>0</v>
      </c>
      <c r="H40" s="292">
        <v>0</v>
      </c>
      <c r="I40" s="33">
        <f t="shared" si="11"/>
        <v>0</v>
      </c>
      <c r="J40" s="293">
        <v>0</v>
      </c>
      <c r="K40" s="294">
        <v>0</v>
      </c>
      <c r="L40" s="292">
        <v>0</v>
      </c>
      <c r="M40" s="302">
        <v>27240</v>
      </c>
      <c r="N40" s="302">
        <v>0</v>
      </c>
      <c r="O40" s="302">
        <v>0</v>
      </c>
      <c r="P40" s="36">
        <f t="shared" si="9"/>
        <v>27240</v>
      </c>
      <c r="Q40" s="37">
        <f>I40+P40</f>
        <v>27240</v>
      </c>
    </row>
    <row r="41" spans="3:17" ht="14.25" customHeight="1">
      <c r="C41" s="21"/>
      <c r="D41" s="38"/>
      <c r="E41" s="364" t="s">
        <v>108</v>
      </c>
      <c r="F41" s="365"/>
      <c r="G41" s="295">
        <v>0</v>
      </c>
      <c r="H41" s="295">
        <v>0</v>
      </c>
      <c r="I41" s="36">
        <f t="shared" si="11"/>
        <v>0</v>
      </c>
      <c r="J41" s="296"/>
      <c r="K41" s="297">
        <v>0</v>
      </c>
      <c r="L41" s="295">
        <v>0</v>
      </c>
      <c r="M41" s="303">
        <v>0</v>
      </c>
      <c r="N41" s="303">
        <v>0</v>
      </c>
      <c r="O41" s="303">
        <v>0</v>
      </c>
      <c r="P41" s="39">
        <f t="shared" si="9"/>
        <v>0</v>
      </c>
      <c r="Q41" s="40">
        <f>I41+P41</f>
        <v>0</v>
      </c>
    </row>
    <row r="42" spans="3:17" ht="14.25" customHeight="1">
      <c r="C42" s="21"/>
      <c r="D42" s="41" t="s">
        <v>72</v>
      </c>
      <c r="E42" s="125"/>
      <c r="F42" s="24"/>
      <c r="G42" s="126">
        <f aca="true" t="shared" si="12" ref="G42:O42">SUM(G43:G51)</f>
        <v>2300</v>
      </c>
      <c r="H42" s="126">
        <f t="shared" si="12"/>
        <v>26640</v>
      </c>
      <c r="I42" s="27">
        <f>SUM(I43:I51)</f>
        <v>28940</v>
      </c>
      <c r="J42" s="128">
        <f t="shared" si="12"/>
        <v>0</v>
      </c>
      <c r="K42" s="129">
        <f t="shared" si="12"/>
        <v>744390</v>
      </c>
      <c r="L42" s="126">
        <f t="shared" si="12"/>
        <v>1425505</v>
      </c>
      <c r="M42" s="126">
        <f t="shared" si="12"/>
        <v>8115810</v>
      </c>
      <c r="N42" s="126">
        <f t="shared" si="12"/>
        <v>6759870</v>
      </c>
      <c r="O42" s="126">
        <f t="shared" si="12"/>
        <v>5616660</v>
      </c>
      <c r="P42" s="127">
        <f t="shared" si="9"/>
        <v>22662235</v>
      </c>
      <c r="Q42" s="130">
        <f>SUM(Q43:Q51)</f>
        <v>22691175</v>
      </c>
    </row>
    <row r="43" spans="3:17" ht="14.25" customHeight="1">
      <c r="C43" s="21"/>
      <c r="D43" s="30"/>
      <c r="E43" s="31" t="s">
        <v>69</v>
      </c>
      <c r="F43" s="32"/>
      <c r="G43" s="25">
        <v>0</v>
      </c>
      <c r="H43" s="25">
        <v>0</v>
      </c>
      <c r="I43" s="33">
        <f t="shared" si="11"/>
        <v>0</v>
      </c>
      <c r="J43" s="289"/>
      <c r="K43" s="304">
        <v>254500</v>
      </c>
      <c r="L43" s="301">
        <v>770400</v>
      </c>
      <c r="M43" s="301">
        <v>6594210</v>
      </c>
      <c r="N43" s="301">
        <v>5682750</v>
      </c>
      <c r="O43" s="301">
        <v>5020650</v>
      </c>
      <c r="P43" s="127">
        <f t="shared" si="9"/>
        <v>18322510</v>
      </c>
      <c r="Q43" s="34">
        <f aca="true" t="shared" si="13" ref="Q43:Q51">I43+P43</f>
        <v>18322510</v>
      </c>
    </row>
    <row r="44" spans="3:17" ht="14.25" customHeight="1">
      <c r="C44" s="21"/>
      <c r="D44" s="35"/>
      <c r="E44" s="31" t="s">
        <v>31</v>
      </c>
      <c r="F44" s="32"/>
      <c r="G44" s="25">
        <v>0</v>
      </c>
      <c r="H44" s="25">
        <v>0</v>
      </c>
      <c r="I44" s="33">
        <f t="shared" si="11"/>
        <v>0</v>
      </c>
      <c r="J44" s="289"/>
      <c r="K44" s="304">
        <v>262900</v>
      </c>
      <c r="L44" s="301">
        <v>292035</v>
      </c>
      <c r="M44" s="301">
        <v>483780</v>
      </c>
      <c r="N44" s="301">
        <v>211720</v>
      </c>
      <c r="O44" s="301">
        <v>138910</v>
      </c>
      <c r="P44" s="33">
        <f aca="true" t="shared" si="14" ref="P44:P51">SUM(K44:O44)</f>
        <v>1389345</v>
      </c>
      <c r="Q44" s="34">
        <f t="shared" si="13"/>
        <v>1389345</v>
      </c>
    </row>
    <row r="45" spans="3:17" ht="14.25" customHeight="1">
      <c r="C45" s="21"/>
      <c r="D45" s="30"/>
      <c r="E45" s="31" t="s">
        <v>70</v>
      </c>
      <c r="F45" s="32"/>
      <c r="G45" s="25">
        <v>0</v>
      </c>
      <c r="H45" s="25">
        <v>0</v>
      </c>
      <c r="I45" s="33">
        <f t="shared" si="11"/>
        <v>0</v>
      </c>
      <c r="J45" s="289"/>
      <c r="K45" s="304">
        <v>0</v>
      </c>
      <c r="L45" s="301">
        <v>0</v>
      </c>
      <c r="M45" s="301">
        <v>0</v>
      </c>
      <c r="N45" s="301">
        <v>21700</v>
      </c>
      <c r="O45" s="301">
        <v>21700</v>
      </c>
      <c r="P45" s="33">
        <f t="shared" si="14"/>
        <v>43400</v>
      </c>
      <c r="Q45" s="34">
        <f>I45+P45</f>
        <v>43400</v>
      </c>
    </row>
    <row r="46" spans="3:17" ht="14.25" customHeight="1">
      <c r="C46" s="21"/>
      <c r="D46" s="30"/>
      <c r="E46" s="31" t="s">
        <v>109</v>
      </c>
      <c r="F46" s="32"/>
      <c r="G46" s="25">
        <v>0</v>
      </c>
      <c r="H46" s="25">
        <v>0</v>
      </c>
      <c r="I46" s="33">
        <f t="shared" si="11"/>
        <v>0</v>
      </c>
      <c r="J46" s="289"/>
      <c r="K46" s="304">
        <v>0</v>
      </c>
      <c r="L46" s="301">
        <v>0</v>
      </c>
      <c r="M46" s="301">
        <v>0</v>
      </c>
      <c r="N46" s="301">
        <v>0</v>
      </c>
      <c r="O46" s="301">
        <v>0</v>
      </c>
      <c r="P46" s="33">
        <f t="shared" si="14"/>
        <v>0</v>
      </c>
      <c r="Q46" s="34">
        <f>I46+P46</f>
        <v>0</v>
      </c>
    </row>
    <row r="47" spans="3:17" ht="14.25" customHeight="1">
      <c r="C47" s="21"/>
      <c r="D47" s="30"/>
      <c r="E47" s="360" t="s">
        <v>65</v>
      </c>
      <c r="F47" s="361"/>
      <c r="G47" s="25">
        <v>0</v>
      </c>
      <c r="H47" s="25">
        <v>0</v>
      </c>
      <c r="I47" s="33">
        <f t="shared" si="11"/>
        <v>0</v>
      </c>
      <c r="J47" s="289"/>
      <c r="K47" s="304">
        <v>20460</v>
      </c>
      <c r="L47" s="301">
        <v>20460</v>
      </c>
      <c r="M47" s="301">
        <v>209250</v>
      </c>
      <c r="N47" s="301">
        <v>272600</v>
      </c>
      <c r="O47" s="301">
        <v>213850</v>
      </c>
      <c r="P47" s="33">
        <f t="shared" si="14"/>
        <v>736620</v>
      </c>
      <c r="Q47" s="34">
        <f t="shared" si="13"/>
        <v>736620</v>
      </c>
    </row>
    <row r="48" spans="3:17" ht="14.25" customHeight="1">
      <c r="C48" s="21"/>
      <c r="D48" s="30"/>
      <c r="E48" s="31" t="s">
        <v>71</v>
      </c>
      <c r="F48" s="32"/>
      <c r="G48" s="301">
        <v>2300</v>
      </c>
      <c r="H48" s="26">
        <v>26640</v>
      </c>
      <c r="I48" s="33">
        <f t="shared" si="11"/>
        <v>28940</v>
      </c>
      <c r="J48" s="291">
        <v>0</v>
      </c>
      <c r="K48" s="304">
        <v>196070</v>
      </c>
      <c r="L48" s="301">
        <v>342610</v>
      </c>
      <c r="M48" s="301">
        <v>782040</v>
      </c>
      <c r="N48" s="301">
        <v>566480</v>
      </c>
      <c r="O48" s="301">
        <v>217100</v>
      </c>
      <c r="P48" s="33">
        <f t="shared" si="14"/>
        <v>2104300</v>
      </c>
      <c r="Q48" s="34">
        <f>I48+P48</f>
        <v>2133240</v>
      </c>
    </row>
    <row r="49" spans="3:17" ht="14.25" customHeight="1">
      <c r="C49" s="21"/>
      <c r="D49" s="30"/>
      <c r="E49" s="362" t="s">
        <v>66</v>
      </c>
      <c r="F49" s="363"/>
      <c r="G49" s="301">
        <v>0</v>
      </c>
      <c r="H49" s="26">
        <v>0</v>
      </c>
      <c r="I49" s="33">
        <f t="shared" si="11"/>
        <v>0</v>
      </c>
      <c r="J49" s="291">
        <v>0</v>
      </c>
      <c r="K49" s="304">
        <v>10460</v>
      </c>
      <c r="L49" s="301">
        <v>0</v>
      </c>
      <c r="M49" s="301">
        <v>46530</v>
      </c>
      <c r="N49" s="301">
        <v>4620</v>
      </c>
      <c r="O49" s="301">
        <v>4450</v>
      </c>
      <c r="P49" s="33">
        <f t="shared" si="14"/>
        <v>66060</v>
      </c>
      <c r="Q49" s="34">
        <f>I49+P49</f>
        <v>66060</v>
      </c>
    </row>
    <row r="50" spans="3:17" ht="14.25" customHeight="1">
      <c r="C50" s="21"/>
      <c r="D50" s="35"/>
      <c r="E50" s="360" t="s">
        <v>67</v>
      </c>
      <c r="F50" s="361"/>
      <c r="G50" s="25">
        <v>0</v>
      </c>
      <c r="H50" s="26">
        <v>0</v>
      </c>
      <c r="I50" s="33">
        <f t="shared" si="11"/>
        <v>0</v>
      </c>
      <c r="J50" s="291">
        <v>0</v>
      </c>
      <c r="K50" s="304">
        <v>0</v>
      </c>
      <c r="L50" s="301">
        <v>0</v>
      </c>
      <c r="M50" s="301">
        <v>0</v>
      </c>
      <c r="N50" s="301">
        <v>0</v>
      </c>
      <c r="O50" s="301">
        <v>0</v>
      </c>
      <c r="P50" s="33">
        <f t="shared" si="14"/>
        <v>0</v>
      </c>
      <c r="Q50" s="34">
        <f t="shared" si="13"/>
        <v>0</v>
      </c>
    </row>
    <row r="51" spans="3:17" ht="14.25" customHeight="1">
      <c r="C51" s="46"/>
      <c r="D51" s="50"/>
      <c r="E51" s="364" t="s">
        <v>108</v>
      </c>
      <c r="F51" s="365"/>
      <c r="G51" s="25">
        <v>0</v>
      </c>
      <c r="H51" s="25">
        <v>0</v>
      </c>
      <c r="I51" s="33">
        <f t="shared" si="11"/>
        <v>0</v>
      </c>
      <c r="J51" s="296"/>
      <c r="K51" s="305">
        <v>0</v>
      </c>
      <c r="L51" s="303">
        <v>0</v>
      </c>
      <c r="M51" s="303">
        <v>0</v>
      </c>
      <c r="N51" s="303">
        <v>0</v>
      </c>
      <c r="O51" s="303">
        <v>0</v>
      </c>
      <c r="P51" s="39">
        <f t="shared" si="14"/>
        <v>0</v>
      </c>
      <c r="Q51" s="40">
        <f t="shared" si="13"/>
        <v>0</v>
      </c>
    </row>
    <row r="52" spans="3:17" ht="14.25" customHeight="1" thickBot="1">
      <c r="C52" s="51"/>
      <c r="D52" s="52" t="s">
        <v>63</v>
      </c>
      <c r="E52" s="52"/>
      <c r="F52" s="52"/>
      <c r="G52" s="53">
        <f aca="true" t="shared" si="15" ref="G52:N52">G32+G42</f>
        <v>3580</v>
      </c>
      <c r="H52" s="54">
        <f t="shared" si="15"/>
        <v>65391</v>
      </c>
      <c r="I52" s="55">
        <f>I32+I42</f>
        <v>68971</v>
      </c>
      <c r="J52" s="56">
        <f t="shared" si="15"/>
        <v>0</v>
      </c>
      <c r="K52" s="57">
        <f t="shared" si="15"/>
        <v>2962131</v>
      </c>
      <c r="L52" s="54">
        <f t="shared" si="15"/>
        <v>4631841</v>
      </c>
      <c r="M52" s="54">
        <f t="shared" si="15"/>
        <v>22066991</v>
      </c>
      <c r="N52" s="54">
        <f t="shared" si="15"/>
        <v>17429600</v>
      </c>
      <c r="O52" s="54">
        <f>O32+O42</f>
        <v>15349054</v>
      </c>
      <c r="P52" s="55">
        <f>P32+P42</f>
        <v>62439617</v>
      </c>
      <c r="Q52" s="58">
        <f>Q32+Q42</f>
        <v>62508588</v>
      </c>
    </row>
  </sheetData>
  <sheetProtection/>
  <mergeCells count="20">
    <mergeCell ref="E50:F50"/>
    <mergeCell ref="E51:F51"/>
    <mergeCell ref="E37:F37"/>
    <mergeCell ref="E39:F39"/>
    <mergeCell ref="E40:F40"/>
    <mergeCell ref="E41:F41"/>
    <mergeCell ref="E47:F47"/>
    <mergeCell ref="E49:F49"/>
    <mergeCell ref="E19:F19"/>
    <mergeCell ref="E20:F20"/>
    <mergeCell ref="E26:F26"/>
    <mergeCell ref="E28:F28"/>
    <mergeCell ref="E29:F29"/>
    <mergeCell ref="E30:F30"/>
    <mergeCell ref="C8:F9"/>
    <mergeCell ref="G8:I8"/>
    <mergeCell ref="J8:P8"/>
    <mergeCell ref="Q8:Q9"/>
    <mergeCell ref="E16:F16"/>
    <mergeCell ref="E18:F18"/>
  </mergeCells>
  <printOptions horizontalCentered="1"/>
  <pageMargins left="0.5905511811023623" right="0.2" top="0.3937007874015748" bottom="0.2" header="0.43" footer="0.2"/>
  <pageSetup horizontalDpi="600" verticalDpi="600" orientation="landscape" paperSize="9" scale="7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7"/>
  <sheetViews>
    <sheetView view="pageBreakPreview" zoomScaleSheetLayoutView="100" zoomScalePageLayoutView="0" workbookViewId="0" topLeftCell="A1">
      <pane xSplit="20040" topLeftCell="V1" activePane="topLeft" state="split"/>
      <selection pane="topLeft" activeCell="A3" sqref="A3:L3"/>
      <selection pane="topRight" activeCell="V39" sqref="V39"/>
    </sheetView>
  </sheetViews>
  <sheetFormatPr defaultColWidth="8.00390625" defaultRowHeight="13.5"/>
  <cols>
    <col min="1" max="4" width="3.25390625" style="244" customWidth="1"/>
    <col min="5" max="6" width="8.00390625" style="244" customWidth="1"/>
    <col min="7" max="8" width="15.50390625" style="244" customWidth="1"/>
    <col min="9" max="11" width="7.75390625" style="244" customWidth="1"/>
    <col min="12" max="12" width="3.25390625" style="244" customWidth="1"/>
    <col min="13" max="16384" width="8.00390625" style="244" customWidth="1"/>
  </cols>
  <sheetData>
    <row r="1" spans="1:12" s="200" customFormat="1" ht="17.25">
      <c r="A1" s="199" t="s">
        <v>74</v>
      </c>
      <c r="L1" s="204"/>
    </row>
    <row r="2" spans="1:12" s="200" customFormat="1" ht="9.75" customHeight="1">
      <c r="A2" s="199"/>
      <c r="L2" s="204"/>
    </row>
    <row r="3" spans="1:12" s="200" customFormat="1" ht="24" customHeight="1">
      <c r="A3" s="368" t="s">
        <v>137</v>
      </c>
      <c r="B3" s="368"/>
      <c r="C3" s="368"/>
      <c r="D3" s="368"/>
      <c r="E3" s="368"/>
      <c r="F3" s="368"/>
      <c r="G3" s="368"/>
      <c r="H3" s="368"/>
      <c r="I3" s="368"/>
      <c r="J3" s="368"/>
      <c r="K3" s="368"/>
      <c r="L3" s="368"/>
    </row>
    <row r="4" spans="1:12" s="200" customFormat="1" ht="24" customHeight="1">
      <c r="A4" s="368" t="str">
        <f>'様式１'!A5</f>
        <v>令和１年７月月報</v>
      </c>
      <c r="B4" s="368"/>
      <c r="C4" s="368"/>
      <c r="D4" s="368"/>
      <c r="E4" s="368"/>
      <c r="F4" s="368"/>
      <c r="G4" s="368"/>
      <c r="H4" s="368"/>
      <c r="I4" s="368"/>
      <c r="J4" s="368"/>
      <c r="K4" s="368"/>
      <c r="L4" s="368"/>
    </row>
    <row r="5" spans="1:12" s="216" customFormat="1" ht="13.5">
      <c r="A5" s="215"/>
      <c r="B5" s="215"/>
      <c r="C5" s="215"/>
      <c r="D5" s="215"/>
      <c r="E5" s="215"/>
      <c r="F5" s="215"/>
      <c r="G5" s="215"/>
      <c r="H5" s="215"/>
      <c r="I5" s="215"/>
      <c r="J5" s="215"/>
      <c r="L5" s="208"/>
    </row>
    <row r="6" spans="1:12" s="200" customFormat="1" ht="17.25">
      <c r="A6" s="220" t="s">
        <v>0</v>
      </c>
      <c r="I6" s="306"/>
      <c r="J6" s="219"/>
      <c r="K6" s="204"/>
      <c r="L6" s="205"/>
    </row>
    <row r="7" spans="2:12" s="200" customFormat="1" ht="17.25">
      <c r="B7" s="221" t="s">
        <v>122</v>
      </c>
      <c r="I7" s="217"/>
      <c r="J7" s="219"/>
      <c r="K7" s="204"/>
      <c r="L7" s="205"/>
    </row>
    <row r="8" spans="2:12" s="245" customFormat="1" ht="15.75" customHeight="1" thickBot="1">
      <c r="B8" s="248"/>
      <c r="C8" s="219" t="s">
        <v>116</v>
      </c>
      <c r="D8" s="307"/>
      <c r="E8" s="248"/>
      <c r="F8" s="248"/>
      <c r="G8" s="248"/>
      <c r="H8" s="248"/>
      <c r="I8" s="248"/>
      <c r="J8" s="248"/>
      <c r="K8" s="248"/>
      <c r="L8" s="248"/>
    </row>
    <row r="9" spans="2:12" s="245" customFormat="1" ht="15.75" customHeight="1">
      <c r="B9" s="248"/>
      <c r="C9" s="248"/>
      <c r="D9" s="165"/>
      <c r="E9" s="166"/>
      <c r="F9" s="166"/>
      <c r="G9" s="308" t="s">
        <v>32</v>
      </c>
      <c r="H9" s="308" t="s">
        <v>33</v>
      </c>
      <c r="I9" s="308" t="s">
        <v>2</v>
      </c>
      <c r="J9" s="309"/>
      <c r="K9" s="248"/>
      <c r="L9" s="248"/>
    </row>
    <row r="10" spans="2:12" s="245" customFormat="1" ht="15.75" customHeight="1">
      <c r="B10" s="248"/>
      <c r="C10" s="248"/>
      <c r="D10" s="270" t="s">
        <v>34</v>
      </c>
      <c r="E10" s="271"/>
      <c r="F10" s="271"/>
      <c r="G10" s="137">
        <v>360</v>
      </c>
      <c r="H10" s="137">
        <v>543</v>
      </c>
      <c r="I10" s="371">
        <f>SUM(G10:H10)</f>
        <v>903</v>
      </c>
      <c r="J10" s="372"/>
      <c r="K10" s="248"/>
      <c r="L10" s="248"/>
    </row>
    <row r="11" spans="2:12" s="245" customFormat="1" ht="15.75" customHeight="1" thickBot="1">
      <c r="B11" s="248"/>
      <c r="C11" s="248"/>
      <c r="D11" s="276" t="s">
        <v>75</v>
      </c>
      <c r="E11" s="277"/>
      <c r="F11" s="277"/>
      <c r="G11" s="191">
        <v>4718607</v>
      </c>
      <c r="H11" s="191">
        <v>12527899</v>
      </c>
      <c r="I11" s="369">
        <f>SUM(G11:H11)</f>
        <v>17246506</v>
      </c>
      <c r="J11" s="370"/>
      <c r="K11" s="248"/>
      <c r="L11" s="248"/>
    </row>
    <row r="12" spans="2:12" s="245" customFormat="1" ht="15.75" customHeight="1">
      <c r="B12" s="248"/>
      <c r="C12" s="248"/>
      <c r="D12" s="248"/>
      <c r="E12" s="248"/>
      <c r="F12" s="248"/>
      <c r="G12" s="248"/>
      <c r="H12" s="248"/>
      <c r="I12" s="248"/>
      <c r="J12" s="248"/>
      <c r="K12" s="248"/>
      <c r="L12" s="248"/>
    </row>
    <row r="13" spans="2:12" s="245" customFormat="1" ht="15.75" customHeight="1" thickBot="1">
      <c r="B13" s="248"/>
      <c r="C13" s="219" t="s">
        <v>117</v>
      </c>
      <c r="D13" s="307"/>
      <c r="E13" s="248"/>
      <c r="F13" s="248"/>
      <c r="G13" s="248"/>
      <c r="H13" s="248"/>
      <c r="I13" s="248"/>
      <c r="J13" s="248"/>
      <c r="K13" s="248"/>
      <c r="L13" s="248"/>
    </row>
    <row r="14" spans="2:12" s="245" customFormat="1" ht="15.75" customHeight="1">
      <c r="B14" s="248"/>
      <c r="C14" s="248"/>
      <c r="D14" s="165"/>
      <c r="E14" s="166"/>
      <c r="F14" s="166"/>
      <c r="G14" s="308" t="s">
        <v>32</v>
      </c>
      <c r="H14" s="308" t="s">
        <v>33</v>
      </c>
      <c r="I14" s="308" t="s">
        <v>2</v>
      </c>
      <c r="J14" s="309"/>
      <c r="K14" s="248"/>
      <c r="L14" s="248"/>
    </row>
    <row r="15" spans="2:12" s="245" customFormat="1" ht="15.75" customHeight="1">
      <c r="B15" s="248"/>
      <c r="C15" s="248"/>
      <c r="D15" s="270" t="s">
        <v>34</v>
      </c>
      <c r="E15" s="310"/>
      <c r="F15" s="271"/>
      <c r="G15" s="137">
        <v>117</v>
      </c>
      <c r="H15" s="137">
        <v>885</v>
      </c>
      <c r="I15" s="371">
        <f>SUM(G15:H15)</f>
        <v>1002</v>
      </c>
      <c r="J15" s="372"/>
      <c r="K15" s="248"/>
      <c r="L15" s="248"/>
    </row>
    <row r="16" spans="2:12" s="245" customFormat="1" ht="15.75" customHeight="1" thickBot="1">
      <c r="B16" s="248"/>
      <c r="C16" s="248"/>
      <c r="D16" s="276" t="s">
        <v>75</v>
      </c>
      <c r="E16" s="277"/>
      <c r="F16" s="277"/>
      <c r="G16" s="191">
        <v>1072146</v>
      </c>
      <c r="H16" s="191">
        <v>4466658</v>
      </c>
      <c r="I16" s="369">
        <f>SUM(G16:H16)</f>
        <v>5538804</v>
      </c>
      <c r="J16" s="370"/>
      <c r="K16" s="248"/>
      <c r="L16" s="248"/>
    </row>
    <row r="17" spans="2:12" s="245" customFormat="1" ht="15.75" customHeight="1">
      <c r="B17" s="248"/>
      <c r="C17" s="248"/>
      <c r="D17" s="248"/>
      <c r="E17" s="248"/>
      <c r="F17" s="248"/>
      <c r="G17" s="248"/>
      <c r="H17" s="248"/>
      <c r="I17" s="248"/>
      <c r="J17" s="248"/>
      <c r="K17" s="248"/>
      <c r="L17" s="248"/>
    </row>
    <row r="18" spans="2:12" s="245" customFormat="1" ht="15.75" customHeight="1" thickBot="1">
      <c r="B18" s="248"/>
      <c r="C18" s="219" t="s">
        <v>118</v>
      </c>
      <c r="D18" s="307"/>
      <c r="E18" s="248"/>
      <c r="F18" s="248"/>
      <c r="G18" s="248"/>
      <c r="H18" s="248"/>
      <c r="I18" s="248"/>
      <c r="J18" s="248"/>
      <c r="K18" s="248"/>
      <c r="L18" s="248"/>
    </row>
    <row r="19" spans="2:12" s="245" customFormat="1" ht="15.75" customHeight="1">
      <c r="B19" s="248"/>
      <c r="C19" s="248"/>
      <c r="D19" s="165"/>
      <c r="E19" s="166"/>
      <c r="F19" s="166"/>
      <c r="G19" s="308" t="s">
        <v>32</v>
      </c>
      <c r="H19" s="308" t="s">
        <v>80</v>
      </c>
      <c r="I19" s="308" t="s">
        <v>2</v>
      </c>
      <c r="J19" s="309"/>
      <c r="K19" s="248"/>
      <c r="L19" s="248"/>
    </row>
    <row r="20" spans="2:12" s="245" customFormat="1" ht="15.75" customHeight="1">
      <c r="B20" s="248"/>
      <c r="C20" s="248"/>
      <c r="D20" s="311" t="s">
        <v>34</v>
      </c>
      <c r="E20" s="310"/>
      <c r="F20" s="310"/>
      <c r="G20" s="137">
        <v>125</v>
      </c>
      <c r="H20" s="137">
        <v>2684</v>
      </c>
      <c r="I20" s="371">
        <f>SUM(G20:H20)</f>
        <v>2809</v>
      </c>
      <c r="J20" s="372"/>
      <c r="K20" s="248"/>
      <c r="L20" s="248"/>
    </row>
    <row r="21" spans="2:12" s="245" customFormat="1" ht="15.75" customHeight="1" thickBot="1">
      <c r="B21" s="248"/>
      <c r="C21" s="248"/>
      <c r="D21" s="276" t="s">
        <v>75</v>
      </c>
      <c r="E21" s="277"/>
      <c r="F21" s="277"/>
      <c r="G21" s="312">
        <v>1127041</v>
      </c>
      <c r="H21" s="312">
        <v>30154233</v>
      </c>
      <c r="I21" s="369">
        <f>SUM(G21:H21)</f>
        <v>31281274</v>
      </c>
      <c r="J21" s="370"/>
      <c r="K21" s="248"/>
      <c r="L21" s="248"/>
    </row>
    <row r="22" spans="2:12" s="245" customFormat="1" ht="15.75" customHeight="1">
      <c r="B22" s="248"/>
      <c r="C22" s="248"/>
      <c r="D22" s="248"/>
      <c r="E22" s="248"/>
      <c r="F22" s="248"/>
      <c r="G22" s="248"/>
      <c r="H22" s="248"/>
      <c r="I22" s="248"/>
      <c r="J22" s="248"/>
      <c r="K22" s="248"/>
      <c r="L22" s="248"/>
    </row>
    <row r="23" spans="2:12" s="245" customFormat="1" ht="15.75" customHeight="1" thickBot="1">
      <c r="B23" s="248"/>
      <c r="C23" s="219" t="s">
        <v>119</v>
      </c>
      <c r="D23" s="248"/>
      <c r="E23" s="248"/>
      <c r="F23" s="248"/>
      <c r="G23" s="248"/>
      <c r="H23" s="248"/>
      <c r="I23" s="248"/>
      <c r="J23" s="248"/>
      <c r="K23" s="248"/>
      <c r="L23" s="248"/>
    </row>
    <row r="24" spans="2:12" s="245" customFormat="1" ht="15.75" customHeight="1">
      <c r="B24" s="248"/>
      <c r="C24" s="248"/>
      <c r="D24" s="165"/>
      <c r="E24" s="166"/>
      <c r="F24" s="166"/>
      <c r="G24" s="313" t="s">
        <v>32</v>
      </c>
      <c r="H24" s="308" t="s">
        <v>33</v>
      </c>
      <c r="I24" s="308" t="s">
        <v>2</v>
      </c>
      <c r="J24" s="309"/>
      <c r="K24" s="248"/>
      <c r="L24" s="248"/>
    </row>
    <row r="25" spans="2:12" s="245" customFormat="1" ht="15.75" customHeight="1">
      <c r="B25" s="248"/>
      <c r="C25" s="248"/>
      <c r="D25" s="270" t="s">
        <v>34</v>
      </c>
      <c r="E25" s="271"/>
      <c r="F25" s="271"/>
      <c r="G25" s="137">
        <v>0</v>
      </c>
      <c r="H25" s="137">
        <v>554</v>
      </c>
      <c r="I25" s="371">
        <f>SUM(G25:H25)</f>
        <v>554</v>
      </c>
      <c r="J25" s="372"/>
      <c r="K25" s="248"/>
      <c r="L25" s="248"/>
    </row>
    <row r="26" spans="2:12" s="245" customFormat="1" ht="15.75" customHeight="1" thickBot="1">
      <c r="B26" s="248"/>
      <c r="C26" s="248"/>
      <c r="D26" s="276" t="s">
        <v>75</v>
      </c>
      <c r="E26" s="277"/>
      <c r="F26" s="277"/>
      <c r="G26" s="191">
        <v>0</v>
      </c>
      <c r="H26" s="191">
        <v>5756364</v>
      </c>
      <c r="I26" s="369">
        <f>SUM(G26:H26)</f>
        <v>5756364</v>
      </c>
      <c r="J26" s="370"/>
      <c r="K26" s="248"/>
      <c r="L26" s="248"/>
    </row>
    <row r="27" spans="2:12" s="245" customFormat="1" ht="15.75" customHeight="1">
      <c r="B27" s="248"/>
      <c r="C27" s="248"/>
      <c r="D27" s="248"/>
      <c r="E27" s="248"/>
      <c r="F27" s="248"/>
      <c r="G27" s="314"/>
      <c r="H27" s="248"/>
      <c r="I27" s="248"/>
      <c r="J27" s="248"/>
      <c r="K27" s="248"/>
      <c r="L27" s="248"/>
    </row>
    <row r="28" spans="2:12" s="245" customFormat="1" ht="15.75" customHeight="1" thickBot="1">
      <c r="B28" s="248"/>
      <c r="C28" s="219" t="s">
        <v>120</v>
      </c>
      <c r="D28" s="248"/>
      <c r="E28" s="248"/>
      <c r="F28" s="248"/>
      <c r="G28" s="315"/>
      <c r="H28" s="248"/>
      <c r="I28" s="248"/>
      <c r="J28" s="248"/>
      <c r="K28" s="248"/>
      <c r="L28" s="248"/>
    </row>
    <row r="29" spans="2:12" s="245" customFormat="1" ht="15.75" customHeight="1">
      <c r="B29" s="248"/>
      <c r="C29" s="248"/>
      <c r="D29" s="165"/>
      <c r="E29" s="166"/>
      <c r="F29" s="166"/>
      <c r="G29" s="313" t="s">
        <v>32</v>
      </c>
      <c r="H29" s="308" t="s">
        <v>80</v>
      </c>
      <c r="I29" s="308" t="s">
        <v>2</v>
      </c>
      <c r="J29" s="309"/>
      <c r="K29" s="248"/>
      <c r="L29" s="248"/>
    </row>
    <row r="30" spans="2:12" s="245" customFormat="1" ht="15.75" customHeight="1">
      <c r="B30" s="248"/>
      <c r="C30" s="248"/>
      <c r="D30" s="270" t="s">
        <v>34</v>
      </c>
      <c r="E30" s="310"/>
      <c r="F30" s="271"/>
      <c r="G30" s="137">
        <f>G10+G15+G20+G25</f>
        <v>602</v>
      </c>
      <c r="H30" s="137">
        <f>H10+H15+H20+H25</f>
        <v>4666</v>
      </c>
      <c r="I30" s="371">
        <f>SUM(G30:H30)</f>
        <v>5268</v>
      </c>
      <c r="J30" s="372"/>
      <c r="K30" s="248"/>
      <c r="L30" s="248"/>
    </row>
    <row r="31" spans="2:12" s="245" customFormat="1" ht="15.75" customHeight="1" thickBot="1">
      <c r="B31" s="248"/>
      <c r="C31" s="248"/>
      <c r="D31" s="276" t="s">
        <v>75</v>
      </c>
      <c r="E31" s="277"/>
      <c r="F31" s="277"/>
      <c r="G31" s="191">
        <f>G11+G16+G21+G26</f>
        <v>6917794</v>
      </c>
      <c r="H31" s="148">
        <f>H11+H16+H21+H26</f>
        <v>52905154</v>
      </c>
      <c r="I31" s="373">
        <f>SUM(G31:H31)</f>
        <v>59822948</v>
      </c>
      <c r="J31" s="374"/>
      <c r="K31" s="248"/>
      <c r="L31" s="248"/>
    </row>
    <row r="32" spans="2:12" s="245" customFormat="1" ht="15.75" customHeight="1">
      <c r="B32" s="248"/>
      <c r="C32" s="248"/>
      <c r="D32" s="203"/>
      <c r="E32" s="203"/>
      <c r="F32" s="203"/>
      <c r="G32" s="316"/>
      <c r="H32" s="316"/>
      <c r="I32" s="316"/>
      <c r="J32" s="316"/>
      <c r="K32" s="248"/>
      <c r="L32" s="248"/>
    </row>
    <row r="33" spans="2:12" s="245" customFormat="1" ht="15.75" customHeight="1" thickBot="1">
      <c r="B33" s="221" t="s">
        <v>121</v>
      </c>
      <c r="C33" s="248"/>
      <c r="D33" s="203"/>
      <c r="E33" s="203"/>
      <c r="F33" s="203"/>
      <c r="G33" s="316"/>
      <c r="H33" s="316"/>
      <c r="I33" s="316"/>
      <c r="J33" s="316"/>
      <c r="K33" s="248"/>
      <c r="L33" s="248"/>
    </row>
    <row r="34" spans="2:12" s="245" customFormat="1" ht="15.75" customHeight="1">
      <c r="B34" s="248"/>
      <c r="C34" s="248"/>
      <c r="D34" s="165"/>
      <c r="E34" s="166"/>
      <c r="F34" s="166"/>
      <c r="G34" s="313" t="s">
        <v>32</v>
      </c>
      <c r="H34" s="308" t="s">
        <v>80</v>
      </c>
      <c r="I34" s="308" t="s">
        <v>2</v>
      </c>
      <c r="J34" s="309"/>
      <c r="K34" s="248"/>
      <c r="L34" s="248"/>
    </row>
    <row r="35" spans="2:12" s="245" customFormat="1" ht="15.75" customHeight="1">
      <c r="B35" s="248"/>
      <c r="C35" s="248"/>
      <c r="D35" s="270" t="s">
        <v>34</v>
      </c>
      <c r="E35" s="310"/>
      <c r="F35" s="271"/>
      <c r="G35" s="137">
        <v>0</v>
      </c>
      <c r="H35" s="137">
        <v>0</v>
      </c>
      <c r="I35" s="371">
        <f>SUM(G35:H35)</f>
        <v>0</v>
      </c>
      <c r="J35" s="372"/>
      <c r="K35" s="248"/>
      <c r="L35" s="248"/>
    </row>
    <row r="36" spans="2:12" s="245" customFormat="1" ht="15.75" customHeight="1" thickBot="1">
      <c r="B36" s="248"/>
      <c r="C36" s="248"/>
      <c r="D36" s="276" t="s">
        <v>75</v>
      </c>
      <c r="E36" s="277"/>
      <c r="F36" s="277"/>
      <c r="G36" s="191">
        <v>0</v>
      </c>
      <c r="H36" s="148">
        <v>0</v>
      </c>
      <c r="I36" s="373">
        <f>SUM(G36:H36)</f>
        <v>0</v>
      </c>
      <c r="J36" s="374"/>
      <c r="K36" s="248"/>
      <c r="L36" s="248"/>
    </row>
    <row r="37" spans="2:12" s="245" customFormat="1" ht="15.75" customHeight="1">
      <c r="B37" s="248"/>
      <c r="C37" s="248"/>
      <c r="D37" s="248"/>
      <c r="E37" s="248"/>
      <c r="F37" s="248"/>
      <c r="G37" s="248"/>
      <c r="H37" s="248"/>
      <c r="I37" s="248"/>
      <c r="J37" s="248"/>
      <c r="K37" s="248"/>
      <c r="L37" s="248"/>
    </row>
    <row r="38" spans="2:12" s="245" customFormat="1" ht="17.25" customHeight="1">
      <c r="B38" s="221" t="s">
        <v>81</v>
      </c>
      <c r="C38" s="307"/>
      <c r="D38" s="248"/>
      <c r="E38" s="248"/>
      <c r="F38" s="248"/>
      <c r="G38" s="248"/>
      <c r="H38" s="248"/>
      <c r="I38" s="248"/>
      <c r="J38" s="248"/>
      <c r="K38" s="248"/>
      <c r="L38" s="248"/>
    </row>
    <row r="39" spans="2:12" s="245" customFormat="1" ht="15.75" customHeight="1" thickBot="1">
      <c r="B39" s="248"/>
      <c r="C39" s="219" t="s">
        <v>115</v>
      </c>
      <c r="D39" s="307"/>
      <c r="E39" s="248"/>
      <c r="F39" s="248"/>
      <c r="G39" s="248"/>
      <c r="H39" s="248"/>
      <c r="I39" s="248"/>
      <c r="J39" s="248"/>
      <c r="K39" s="248"/>
      <c r="L39" s="248"/>
    </row>
    <row r="40" spans="2:9" s="245" customFormat="1" ht="15.75" customHeight="1">
      <c r="B40" s="248"/>
      <c r="C40" s="248"/>
      <c r="D40" s="165" t="s">
        <v>34</v>
      </c>
      <c r="E40" s="166"/>
      <c r="F40" s="166"/>
      <c r="G40" s="317">
        <f>G43+G46+G49</f>
        <v>178</v>
      </c>
      <c r="H40" s="248"/>
      <c r="I40" s="248"/>
    </row>
    <row r="41" spans="2:9" s="245" customFormat="1" ht="15.75" customHeight="1" thickBot="1">
      <c r="B41" s="248"/>
      <c r="C41" s="248"/>
      <c r="D41" s="276" t="s">
        <v>75</v>
      </c>
      <c r="E41" s="277"/>
      <c r="F41" s="277"/>
      <c r="G41" s="318">
        <f>G44+G47+G50</f>
        <v>10902227</v>
      </c>
      <c r="H41" s="248"/>
      <c r="I41" s="248"/>
    </row>
    <row r="42" spans="2:10" s="245" customFormat="1" ht="15.75" customHeight="1" thickBot="1">
      <c r="B42" s="248"/>
      <c r="C42" s="248"/>
      <c r="D42" s="375" t="s">
        <v>110</v>
      </c>
      <c r="E42" s="375"/>
      <c r="F42" s="375"/>
      <c r="G42" s="375"/>
      <c r="H42" s="375"/>
      <c r="I42" s="375"/>
      <c r="J42" s="375"/>
    </row>
    <row r="43" spans="2:9" s="245" customFormat="1" ht="15.75" customHeight="1">
      <c r="B43" s="248"/>
      <c r="C43" s="248"/>
      <c r="D43" s="203"/>
      <c r="E43" s="376" t="s">
        <v>113</v>
      </c>
      <c r="F43" s="377"/>
      <c r="G43" s="317">
        <v>0</v>
      </c>
      <c r="H43" s="248"/>
      <c r="I43" s="248"/>
    </row>
    <row r="44" spans="2:9" s="245" customFormat="1" ht="15.75" customHeight="1" thickBot="1">
      <c r="B44" s="248"/>
      <c r="C44" s="248"/>
      <c r="D44" s="203"/>
      <c r="E44" s="378" t="s">
        <v>114</v>
      </c>
      <c r="F44" s="379"/>
      <c r="G44" s="318">
        <v>0</v>
      </c>
      <c r="H44" s="248"/>
      <c r="I44" s="248"/>
    </row>
    <row r="45" spans="2:10" s="245" customFormat="1" ht="15.75" customHeight="1" thickBot="1">
      <c r="B45" s="248"/>
      <c r="C45" s="248"/>
      <c r="D45" s="375" t="s">
        <v>111</v>
      </c>
      <c r="E45" s="375"/>
      <c r="F45" s="375"/>
      <c r="G45" s="375"/>
      <c r="H45" s="375"/>
      <c r="I45" s="375"/>
      <c r="J45" s="375"/>
    </row>
    <row r="46" spans="2:9" s="245" customFormat="1" ht="15.75" customHeight="1">
      <c r="B46" s="248"/>
      <c r="C46" s="248"/>
      <c r="D46" s="203"/>
      <c r="E46" s="376" t="s">
        <v>113</v>
      </c>
      <c r="F46" s="377"/>
      <c r="G46" s="317">
        <v>0</v>
      </c>
      <c r="H46" s="248"/>
      <c r="I46" s="248"/>
    </row>
    <row r="47" spans="2:9" s="245" customFormat="1" ht="15.75" customHeight="1" thickBot="1">
      <c r="B47" s="248"/>
      <c r="C47" s="248"/>
      <c r="D47" s="203"/>
      <c r="E47" s="378" t="s">
        <v>114</v>
      </c>
      <c r="F47" s="379"/>
      <c r="G47" s="318">
        <v>0</v>
      </c>
      <c r="H47" s="248"/>
      <c r="I47" s="248"/>
    </row>
    <row r="48" spans="2:10" s="245" customFormat="1" ht="15.75" customHeight="1" thickBot="1">
      <c r="B48" s="248"/>
      <c r="C48" s="248"/>
      <c r="D48" s="375" t="s">
        <v>112</v>
      </c>
      <c r="E48" s="375"/>
      <c r="F48" s="375"/>
      <c r="G48" s="375"/>
      <c r="H48" s="375"/>
      <c r="I48" s="375"/>
      <c r="J48" s="375"/>
    </row>
    <row r="49" spans="2:9" s="245" customFormat="1" ht="15.75" customHeight="1">
      <c r="B49" s="248"/>
      <c r="C49" s="248"/>
      <c r="D49" s="203"/>
      <c r="E49" s="376" t="s">
        <v>113</v>
      </c>
      <c r="F49" s="377"/>
      <c r="G49" s="317">
        <v>178</v>
      </c>
      <c r="H49" s="248"/>
      <c r="I49" s="248"/>
    </row>
    <row r="50" spans="2:9" s="245" customFormat="1" ht="15.75" customHeight="1" thickBot="1">
      <c r="B50" s="248"/>
      <c r="C50" s="248"/>
      <c r="D50" s="203"/>
      <c r="E50" s="378" t="s">
        <v>114</v>
      </c>
      <c r="F50" s="379"/>
      <c r="G50" s="318">
        <v>10902227</v>
      </c>
      <c r="H50" s="248"/>
      <c r="I50" s="248"/>
    </row>
    <row r="51" spans="2:12" s="245" customFormat="1" ht="15.75" customHeight="1">
      <c r="B51" s="248"/>
      <c r="C51" s="248"/>
      <c r="D51" s="248"/>
      <c r="E51" s="248"/>
      <c r="F51" s="248"/>
      <c r="G51" s="248"/>
      <c r="H51" s="248"/>
      <c r="I51" s="248"/>
      <c r="J51" s="248"/>
      <c r="K51" s="248"/>
      <c r="L51" s="248"/>
    </row>
    <row r="52" spans="2:12" s="245" customFormat="1" ht="15.75" customHeight="1" thickBot="1">
      <c r="B52" s="248"/>
      <c r="C52" s="219" t="s">
        <v>77</v>
      </c>
      <c r="D52" s="307"/>
      <c r="E52" s="248"/>
      <c r="F52" s="248"/>
      <c r="G52" s="248"/>
      <c r="H52" s="248"/>
      <c r="I52" s="248"/>
      <c r="J52" s="248"/>
      <c r="K52" s="248"/>
      <c r="L52" s="248"/>
    </row>
    <row r="53" spans="2:9" s="245" customFormat="1" ht="15.75" customHeight="1">
      <c r="B53" s="248"/>
      <c r="C53" s="248"/>
      <c r="D53" s="165" t="s">
        <v>34</v>
      </c>
      <c r="E53" s="166"/>
      <c r="F53" s="166"/>
      <c r="G53" s="317">
        <v>459</v>
      </c>
      <c r="H53" s="248"/>
      <c r="I53" s="248"/>
    </row>
    <row r="54" spans="2:9" s="245" customFormat="1" ht="15.75" customHeight="1" thickBot="1">
      <c r="B54" s="248"/>
      <c r="C54" s="248"/>
      <c r="D54" s="276" t="s">
        <v>75</v>
      </c>
      <c r="E54" s="277"/>
      <c r="F54" s="277"/>
      <c r="G54" s="318">
        <v>20310089</v>
      </c>
      <c r="H54" s="248"/>
      <c r="I54" s="248"/>
    </row>
    <row r="55" spans="2:9" s="245" customFormat="1" ht="15.75" customHeight="1">
      <c r="B55" s="248"/>
      <c r="C55" s="248"/>
      <c r="D55" s="248"/>
      <c r="E55" s="248"/>
      <c r="F55" s="248"/>
      <c r="G55" s="248"/>
      <c r="H55" s="248"/>
      <c r="I55" s="248"/>
    </row>
    <row r="56" spans="2:9" s="245" customFormat="1" ht="15.75" customHeight="1" thickBot="1">
      <c r="B56" s="248"/>
      <c r="C56" s="219" t="s">
        <v>78</v>
      </c>
      <c r="D56" s="307"/>
      <c r="E56" s="248"/>
      <c r="F56" s="248"/>
      <c r="G56" s="248"/>
      <c r="H56" s="248"/>
      <c r="I56" s="248"/>
    </row>
    <row r="57" spans="2:9" s="245" customFormat="1" ht="15.75" customHeight="1">
      <c r="B57" s="248"/>
      <c r="C57" s="248"/>
      <c r="D57" s="165" t="s">
        <v>34</v>
      </c>
      <c r="E57" s="166"/>
      <c r="F57" s="166"/>
      <c r="G57" s="317">
        <v>589</v>
      </c>
      <c r="H57" s="248"/>
      <c r="I57" s="248"/>
    </row>
    <row r="58" spans="2:9" s="245" customFormat="1" ht="15.75" customHeight="1" thickBot="1">
      <c r="B58" s="248"/>
      <c r="C58" s="248"/>
      <c r="D58" s="276" t="s">
        <v>75</v>
      </c>
      <c r="E58" s="277"/>
      <c r="F58" s="277"/>
      <c r="G58" s="318">
        <v>20115411</v>
      </c>
      <c r="H58" s="248"/>
      <c r="I58" s="248"/>
    </row>
    <row r="59" spans="2:9" s="245" customFormat="1" ht="15.75" customHeight="1">
      <c r="B59" s="248"/>
      <c r="C59" s="248"/>
      <c r="D59" s="248"/>
      <c r="E59" s="248"/>
      <c r="F59" s="248"/>
      <c r="G59" s="248"/>
      <c r="H59" s="248"/>
      <c r="I59" s="248"/>
    </row>
    <row r="60" spans="2:9" s="245" customFormat="1" ht="15.75" customHeight="1" thickBot="1">
      <c r="B60" s="248"/>
      <c r="C60" s="219" t="s">
        <v>79</v>
      </c>
      <c r="D60" s="248"/>
      <c r="E60" s="248"/>
      <c r="F60" s="248"/>
      <c r="G60" s="248"/>
      <c r="H60" s="248"/>
      <c r="I60" s="248"/>
    </row>
    <row r="61" spans="2:9" s="245" customFormat="1" ht="15.75" customHeight="1">
      <c r="B61" s="248"/>
      <c r="C61" s="248"/>
      <c r="D61" s="165" t="s">
        <v>34</v>
      </c>
      <c r="E61" s="166"/>
      <c r="F61" s="166"/>
      <c r="G61" s="317">
        <v>1412</v>
      </c>
      <c r="H61" s="248"/>
      <c r="I61" s="248"/>
    </row>
    <row r="62" spans="2:9" s="245" customFormat="1" ht="15.75" customHeight="1" thickBot="1">
      <c r="B62" s="248"/>
      <c r="C62" s="248"/>
      <c r="D62" s="276" t="s">
        <v>75</v>
      </c>
      <c r="E62" s="277"/>
      <c r="F62" s="277"/>
      <c r="G62" s="318">
        <v>43268029</v>
      </c>
      <c r="H62" s="248"/>
      <c r="I62" s="248"/>
    </row>
    <row r="63" spans="2:9" s="245" customFormat="1" ht="15.75" customHeight="1">
      <c r="B63" s="248"/>
      <c r="C63" s="248"/>
      <c r="D63" s="248"/>
      <c r="E63" s="248"/>
      <c r="F63" s="248"/>
      <c r="G63" s="314"/>
      <c r="H63" s="248"/>
      <c r="I63" s="248"/>
    </row>
    <row r="64" spans="2:9" s="245" customFormat="1" ht="15.75" customHeight="1" thickBot="1">
      <c r="B64" s="248"/>
      <c r="C64" s="219" t="s">
        <v>76</v>
      </c>
      <c r="D64" s="248"/>
      <c r="E64" s="248"/>
      <c r="F64" s="248"/>
      <c r="G64" s="248"/>
      <c r="H64" s="248"/>
      <c r="I64" s="248"/>
    </row>
    <row r="65" spans="2:9" s="245" customFormat="1" ht="15.75" customHeight="1">
      <c r="B65" s="248"/>
      <c r="C65" s="248"/>
      <c r="D65" s="165" t="s">
        <v>34</v>
      </c>
      <c r="E65" s="166"/>
      <c r="F65" s="166"/>
      <c r="G65" s="317">
        <f>G40+G53+G57+G61</f>
        <v>2638</v>
      </c>
      <c r="H65" s="248"/>
      <c r="I65" s="248"/>
    </row>
    <row r="66" spans="2:9" s="245" customFormat="1" ht="15.75" customHeight="1" thickBot="1">
      <c r="B66" s="248"/>
      <c r="C66" s="248"/>
      <c r="D66" s="276" t="s">
        <v>75</v>
      </c>
      <c r="E66" s="277"/>
      <c r="F66" s="277"/>
      <c r="G66" s="318">
        <f>G41+G54+G58+G62</f>
        <v>94595756</v>
      </c>
      <c r="H66" s="248"/>
      <c r="I66" s="248"/>
    </row>
    <row r="67" spans="2:9" s="245" customFormat="1" ht="15.75" customHeight="1">
      <c r="B67" s="248"/>
      <c r="C67" s="248"/>
      <c r="D67" s="248"/>
      <c r="E67" s="248"/>
      <c r="F67" s="248"/>
      <c r="G67" s="314"/>
      <c r="H67" s="248"/>
      <c r="I67" s="248"/>
    </row>
    <row r="68" ht="15.75" customHeight="1"/>
  </sheetData>
  <sheetProtection/>
  <mergeCells count="23">
    <mergeCell ref="E50:F50"/>
    <mergeCell ref="D42:J42"/>
    <mergeCell ref="E43:F43"/>
    <mergeCell ref="E44:F44"/>
    <mergeCell ref="D45:J45"/>
    <mergeCell ref="E46:F46"/>
    <mergeCell ref="E47:F47"/>
    <mergeCell ref="I30:J30"/>
    <mergeCell ref="I31:J31"/>
    <mergeCell ref="I20:J20"/>
    <mergeCell ref="I21:J21"/>
    <mergeCell ref="D48:J48"/>
    <mergeCell ref="E49:F49"/>
    <mergeCell ref="I35:J35"/>
    <mergeCell ref="I36:J36"/>
    <mergeCell ref="I25:J25"/>
    <mergeCell ref="I26:J26"/>
    <mergeCell ref="A3:L3"/>
    <mergeCell ref="A4:L4"/>
    <mergeCell ref="I11:J11"/>
    <mergeCell ref="I10:J10"/>
    <mergeCell ref="I15:J15"/>
    <mergeCell ref="I16:J16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情報システム課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西宮市</dc:creator>
  <cp:keywords/>
  <dc:description/>
  <cp:lastModifiedBy>厚生課</cp:lastModifiedBy>
  <cp:lastPrinted>2019-11-15T08:27:43Z</cp:lastPrinted>
  <dcterms:created xsi:type="dcterms:W3CDTF">2006-12-27T00:16:47Z</dcterms:created>
  <dcterms:modified xsi:type="dcterms:W3CDTF">2019-11-15T08:31:08Z</dcterms:modified>
  <cp:category/>
  <cp:version/>
  <cp:contentType/>
  <cp:contentStatus/>
</cp:coreProperties>
</file>